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88" yWindow="456" windowWidth="10320" windowHeight="6528" activeTab="0"/>
  </bookViews>
  <sheets>
    <sheet name="Konditionen" sheetId="1" r:id="rId1"/>
    <sheet name="Bankplan" sheetId="2" r:id="rId2"/>
    <sheet name="Effektivzins" sheetId="3" r:id="rId3"/>
    <sheet name="PAngV-Plan" sheetId="4" r:id="rId4"/>
    <sheet name="Restchuld-Entwicklung" sheetId="5" r:id="rId5"/>
    <sheet name="Reschuldentwicklung - grafisch" sheetId="6" r:id="rId6"/>
  </sheets>
  <definedNames>
    <definedName name="Darlehen">'Konditionen'!$B$3</definedName>
    <definedName name="Disagio">'Konditionen'!$B$6</definedName>
    <definedName name="effektiver_Jahreszins">'Konditionen'!$D$17</definedName>
    <definedName name="konformer_Monatszins">'Konditionen'!$D$16</definedName>
    <definedName name="Nominalzins">'Konditionen'!$B$4</definedName>
    <definedName name="Rate">'Konditionen'!$B$12</definedName>
    <definedName name="Raten_pro_Jahr">'Konditionen'!$B$7</definedName>
    <definedName name="Restschuld">'Konditionen'!$D$13</definedName>
    <definedName name="Tilgung">'Konditionen'!$B$5</definedName>
  </definedNames>
  <calcPr fullCalcOnLoad="1"/>
</workbook>
</file>

<file path=xl/sharedStrings.xml><?xml version="1.0" encoding="utf-8"?>
<sst xmlns="http://schemas.openxmlformats.org/spreadsheetml/2006/main" count="294" uniqueCount="113">
  <si>
    <t>Darlehen</t>
  </si>
  <si>
    <t>Nominalzins</t>
  </si>
  <si>
    <t>Tilgung</t>
  </si>
  <si>
    <t>Raten pro Jahr</t>
  </si>
  <si>
    <t>Disagio</t>
  </si>
  <si>
    <t>Vorgang</t>
  </si>
  <si>
    <t>Betrag</t>
  </si>
  <si>
    <t>Saldo</t>
  </si>
  <si>
    <t>Valutierung</t>
  </si>
  <si>
    <t>1. Rate</t>
  </si>
  <si>
    <t>Zinsen</t>
  </si>
  <si>
    <t>2. Rate</t>
  </si>
  <si>
    <t>3. Rate</t>
  </si>
  <si>
    <t>4. Rate</t>
  </si>
  <si>
    <t>5. Rate</t>
  </si>
  <si>
    <t>6. Rate</t>
  </si>
  <si>
    <t>7. Rate</t>
  </si>
  <si>
    <t>8. Rate</t>
  </si>
  <si>
    <t>9. Rate</t>
  </si>
  <si>
    <t>10. Rate</t>
  </si>
  <si>
    <t>11. Rate</t>
  </si>
  <si>
    <t>12. Rate</t>
  </si>
  <si>
    <t>13. Rate</t>
  </si>
  <si>
    <t>14. Rate</t>
  </si>
  <si>
    <t>15. Rate</t>
  </si>
  <si>
    <t>16. Rate</t>
  </si>
  <si>
    <t>17. Rate</t>
  </si>
  <si>
    <t>18. Rate</t>
  </si>
  <si>
    <t>19. Rate</t>
  </si>
  <si>
    <t>20. Rate</t>
  </si>
  <si>
    <t>21. Rate</t>
  </si>
  <si>
    <t>22. Rate</t>
  </si>
  <si>
    <t>23. Rate</t>
  </si>
  <si>
    <t>24. Rate</t>
  </si>
  <si>
    <t>25. Rate</t>
  </si>
  <si>
    <t>26. Rate</t>
  </si>
  <si>
    <t>27. Rate</t>
  </si>
  <si>
    <t>28. Rate</t>
  </si>
  <si>
    <t>29. Rate</t>
  </si>
  <si>
    <t>30. Rate</t>
  </si>
  <si>
    <t>31. Rate</t>
  </si>
  <si>
    <t>32. Rate</t>
  </si>
  <si>
    <t>33. Rate</t>
  </si>
  <si>
    <t>34. Rate</t>
  </si>
  <si>
    <t>35. Rate</t>
  </si>
  <si>
    <t>36. Rate</t>
  </si>
  <si>
    <t>37. Rate</t>
  </si>
  <si>
    <t>38. Rate</t>
  </si>
  <si>
    <t>39. Rate</t>
  </si>
  <si>
    <t>40. Rate</t>
  </si>
  <si>
    <t>41. Rate</t>
  </si>
  <si>
    <t>42. Rate</t>
  </si>
  <si>
    <t>43. Rate</t>
  </si>
  <si>
    <t>44. Rate</t>
  </si>
  <si>
    <t>45. Rate</t>
  </si>
  <si>
    <t>46. Rate</t>
  </si>
  <si>
    <t>47. Rate</t>
  </si>
  <si>
    <t>48. Rate</t>
  </si>
  <si>
    <t>49. Rate</t>
  </si>
  <si>
    <t>50. Rate</t>
  </si>
  <si>
    <t>51. Rate</t>
  </si>
  <si>
    <t>52. Rate</t>
  </si>
  <si>
    <t>53. Rate</t>
  </si>
  <si>
    <t>54. Rate</t>
  </si>
  <si>
    <t>55. Rate</t>
  </si>
  <si>
    <t>56. Rate</t>
  </si>
  <si>
    <t>57. Rate</t>
  </si>
  <si>
    <t>58. Rate</t>
  </si>
  <si>
    <t>59. Rate</t>
  </si>
  <si>
    <t>60. Rate</t>
  </si>
  <si>
    <t>Zinsbindung</t>
  </si>
  <si>
    <t>Jahre</t>
  </si>
  <si>
    <t>n</t>
  </si>
  <si>
    <t>Auszahlung</t>
  </si>
  <si>
    <t>Ratenhöhe</t>
  </si>
  <si>
    <t>Vgl.: Restschuld nach PAngV-Plan</t>
  </si>
  <si>
    <r>
      <t xml:space="preserve">umgerechnet in anfängl. effektiven </t>
    </r>
    <r>
      <rPr>
        <b/>
        <sz val="10"/>
        <rFont val="Arial"/>
        <family val="2"/>
      </rPr>
      <t>Jahreszins</t>
    </r>
  </si>
  <si>
    <r>
      <t xml:space="preserve">konformer </t>
    </r>
    <r>
      <rPr>
        <b/>
        <sz val="10"/>
        <rFont val="Arial"/>
        <family val="2"/>
      </rPr>
      <t>Monatszins</t>
    </r>
  </si>
  <si>
    <t>ERGEBNISSE</t>
  </si>
  <si>
    <t>KONDITIONEN</t>
  </si>
  <si>
    <t>IKV =</t>
  </si>
  <si>
    <t>Ratenzahlung monatlich nachschüssig,</t>
  </si>
  <si>
    <t>Zins- und Tilgungsverrechnung bei Zahlungseingang.</t>
  </si>
  <si>
    <t>(= interner Zinsfuß, ermittelt mit der Excel-Funktion IKV)</t>
  </si>
  <si>
    <t>Überschüsse aus Sicht des Kreditgebers</t>
  </si>
  <si>
    <t>Ermittlung des efffektiven Periodenzinssatzes</t>
  </si>
  <si>
    <t>Vergleichskonto nach PAngV</t>
  </si>
  <si>
    <t>- des zu tilgenden Gesamtbetrages,</t>
  </si>
  <si>
    <t xml:space="preserve">- Art und Weise sowie Zeitpunkt der tilgungswirksamen Verrechnung eingehender Zahlungen, </t>
  </si>
  <si>
    <t>- Häufigkeit der unterjährigen Kontoabrechnung (und damit Zeitpunkt der Zinsbelastung),</t>
  </si>
  <si>
    <t>- vom tatsächlich ausgezahlten Betrag</t>
  </si>
  <si>
    <t>Geht aus</t>
  </si>
  <si>
    <t>- von der sofortigen tilgungswirksamen Verrechnung eingehender Zahlungen,</t>
  </si>
  <si>
    <t>- vom effektiven Zinssatz</t>
  </si>
  <si>
    <r>
      <t xml:space="preserve">Geht davon aus, was </t>
    </r>
    <r>
      <rPr>
        <u val="single"/>
        <sz val="10"/>
        <rFont val="Arial"/>
        <family val="2"/>
      </rPr>
      <t>vertraglich vereinbart</t>
    </r>
    <r>
      <rPr>
        <sz val="10"/>
        <rFont val="Arial"/>
        <family val="0"/>
      </rPr>
      <t xml:space="preserve"> wurde bezüglich</t>
    </r>
  </si>
  <si>
    <t>zum Vergleich:</t>
  </si>
  <si>
    <t>RESTSCHULD NACH BANKPLAN =</t>
  </si>
  <si>
    <t>- nominaler Verzinsung.</t>
  </si>
  <si>
    <t xml:space="preserve">Die Zinsberechnung erfolgt auch unterjährig exponentiell, d.h. unter Beachtung des Zinseszinseffekts, der durch eine unterjähriger Kontoabrechnung entsteht. </t>
  </si>
  <si>
    <t>Der (anfängliche) effektive Jahreszins ist dann korrekt, wenn er bei Kontoabrechnung nach PAngV-Bestimmungen zum gleichen Ergebnis wie die Kontoabrechnung nach Kreditvertrag führt.</t>
  </si>
  <si>
    <t>Tilgungsplan des Kreditinstituts</t>
  </si>
  <si>
    <t xml:space="preserve">- von der Zwischenabrechnung des Kontos bei Eingang von Zahlungen, verbunden mit der Belastung der Zinsen für die seit der vorangegangenen Kontoabrechnung vergangene Zeit </t>
  </si>
  <si>
    <t>p.a.</t>
  </si>
  <si>
    <t>zuzüglich ersparter Zinsen</t>
  </si>
  <si>
    <t>= letzte Rate + Abschlusszahlung in Höhe der Restschuld am Ende der Zinsbindung</t>
  </si>
  <si>
    <r>
      <t xml:space="preserve">(pro </t>
    </r>
    <r>
      <rPr>
        <u val="single"/>
        <sz val="10"/>
        <rFont val="Arial"/>
        <family val="2"/>
      </rPr>
      <t>Monat</t>
    </r>
    <r>
      <rPr>
        <sz val="10"/>
        <rFont val="Arial"/>
        <family val="0"/>
      </rPr>
      <t>!!!)</t>
    </r>
  </si>
  <si>
    <r>
      <t xml:space="preserve">Als Monatszinssatz ist folglich jener Zinssatz zu nutzen, der zum gleichen jährlichen Zinsbetrag wie der effektive Jahreszinssatz führt (der "zum Jahreszinssatz </t>
    </r>
    <r>
      <rPr>
        <u val="single"/>
        <sz val="10"/>
        <rFont val="Arial"/>
        <family val="2"/>
      </rPr>
      <t>konforme</t>
    </r>
    <r>
      <rPr>
        <sz val="10"/>
        <rFont val="Arial"/>
        <family val="2"/>
      </rPr>
      <t xml:space="preserve"> Periodenzinssatz").</t>
    </r>
  </si>
  <si>
    <t>Die Zinsberechnung erfolgt kaufmännsich. Bei monatlicher Abrechnun wird also 1/12 der Jahreszinsen belastet. Der Monatszinssatz beträgt somit 1/12 des nominellen Jahreszinssatzes ("relativer Periodenzinssatz")..</t>
  </si>
  <si>
    <t>Bankplan</t>
  </si>
  <si>
    <t>PAngV-Plan</t>
  </si>
  <si>
    <t>Entwicklung der Restschuld</t>
  </si>
  <si>
    <t>Restschuld am Ende der Zinsbindung (Bankplan)</t>
  </si>
  <si>
    <t>Konditionen eingeben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</si>
</sst>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_ \€_-;\-* #,##0.00_ \€_-;_-* &quot;-&quot;??_ \€_-;_-@_-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0.0000000%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0" fillId="0" borderId="4" xfId="17" applyNumberFormat="1" applyBorder="1" applyAlignment="1">
      <alignment/>
    </xf>
    <xf numFmtId="166" fontId="0" fillId="0" borderId="7" xfId="1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>
      <alignment horizontal="center"/>
    </xf>
    <xf numFmtId="17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 horizontal="center" vertical="top"/>
    </xf>
    <xf numFmtId="164" fontId="0" fillId="0" borderId="14" xfId="0" applyNumberFormat="1" applyBorder="1" applyAlignment="1">
      <alignment vertical="top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3" borderId="1" xfId="0" applyNumberFormat="1" applyFill="1" applyBorder="1" applyAlignment="1" applyProtection="1">
      <alignment/>
      <protection locked="0"/>
    </xf>
    <xf numFmtId="10" fontId="0" fillId="3" borderId="1" xfId="0" applyNumberFormat="1" applyFill="1" applyBorder="1" applyAlignment="1" applyProtection="1">
      <alignment/>
      <protection locked="0"/>
    </xf>
    <xf numFmtId="9" fontId="0" fillId="3" borderId="1" xfId="0" applyNumberFormat="1" applyFill="1" applyBorder="1" applyAlignment="1" applyProtection="1">
      <alignment/>
      <protection locked="0"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17" xfId="0" applyNumberForma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Vergleich der Restschuldentwicklung nach Bankplan und nach PAngV-Plan</a:t>
            </a:r>
          </a:p>
        </c:rich>
      </c:tx>
      <c:layout>
        <c:manualLayout>
          <c:xMode val="factor"/>
          <c:yMode val="factor"/>
          <c:x val="-0.19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7125"/>
          <c:w val="0.991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v>Bankplan</c:v>
          </c:tx>
          <c:spPr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'Restchuld-Entwicklung'!$B$3:$B$63</c:f>
              <c:numCache>
                <c:ptCount val="61"/>
                <c:pt idx="0">
                  <c:v>120000</c:v>
                </c:pt>
                <c:pt idx="1">
                  <c:v>119879.99999999999</c:v>
                </c:pt>
                <c:pt idx="2">
                  <c:v>119759.39999999998</c:v>
                </c:pt>
                <c:pt idx="3">
                  <c:v>119638.19699999997</c:v>
                </c:pt>
                <c:pt idx="4">
                  <c:v>119516.38798499996</c:v>
                </c:pt>
                <c:pt idx="5">
                  <c:v>119393.96992492495</c:v>
                </c:pt>
                <c:pt idx="6">
                  <c:v>119270.93977454957</c:v>
                </c:pt>
                <c:pt idx="7">
                  <c:v>119147.2944734223</c:v>
                </c:pt>
                <c:pt idx="8">
                  <c:v>119023.0309457894</c:v>
                </c:pt>
                <c:pt idx="9">
                  <c:v>118898.14610051834</c:v>
                </c:pt>
                <c:pt idx="10">
                  <c:v>118772.63683102092</c:v>
                </c:pt>
                <c:pt idx="11">
                  <c:v>118646.50001517602</c:v>
                </c:pt>
                <c:pt idx="12">
                  <c:v>118519.73251525189</c:v>
                </c:pt>
                <c:pt idx="13">
                  <c:v>118392.33117782813</c:v>
                </c:pt>
                <c:pt idx="14">
                  <c:v>118264.29283371726</c:v>
                </c:pt>
                <c:pt idx="15">
                  <c:v>118135.61429788584</c:v>
                </c:pt>
                <c:pt idx="16">
                  <c:v>118006.29236937525</c:v>
                </c:pt>
                <c:pt idx="17">
                  <c:v>117876.32383122212</c:v>
                </c:pt>
                <c:pt idx="18">
                  <c:v>117745.70545037821</c:v>
                </c:pt>
                <c:pt idx="19">
                  <c:v>117614.43397763009</c:v>
                </c:pt>
                <c:pt idx="20">
                  <c:v>117482.50614751823</c:v>
                </c:pt>
                <c:pt idx="21">
                  <c:v>117349.91867825581</c:v>
                </c:pt>
                <c:pt idx="22">
                  <c:v>117216.66827164708</c:v>
                </c:pt>
                <c:pt idx="23">
                  <c:v>117082.75161300531</c:v>
                </c:pt>
                <c:pt idx="24">
                  <c:v>116948.16537107032</c:v>
                </c:pt>
                <c:pt idx="25">
                  <c:v>116812.90619792567</c:v>
                </c:pt>
                <c:pt idx="26">
                  <c:v>116676.97072891529</c:v>
                </c:pt>
                <c:pt idx="27">
                  <c:v>116540.35558255985</c:v>
                </c:pt>
                <c:pt idx="28">
                  <c:v>116403.05736047264</c:v>
                </c:pt>
                <c:pt idx="29">
                  <c:v>116265.072647275</c:v>
                </c:pt>
                <c:pt idx="30">
                  <c:v>116126.39801051136</c:v>
                </c:pt>
                <c:pt idx="31">
                  <c:v>115987.0300005639</c:v>
                </c:pt>
                <c:pt idx="32">
                  <c:v>115846.96515056671</c:v>
                </c:pt>
                <c:pt idx="33">
                  <c:v>115706.19997631953</c:v>
                </c:pt>
                <c:pt idx="34">
                  <c:v>115564.73097620111</c:v>
                </c:pt>
                <c:pt idx="35">
                  <c:v>115422.55463108211</c:v>
                </c:pt>
                <c:pt idx="36">
                  <c:v>115279.66740423751</c:v>
                </c:pt>
                <c:pt idx="37">
                  <c:v>115136.06574125869</c:v>
                </c:pt>
                <c:pt idx="38">
                  <c:v>114991.74606996497</c:v>
                </c:pt>
                <c:pt idx="39">
                  <c:v>114846.70480031478</c:v>
                </c:pt>
                <c:pt idx="40">
                  <c:v>114700.93832431635</c:v>
                </c:pt>
                <c:pt idx="41">
                  <c:v>114554.44301593791</c:v>
                </c:pt>
                <c:pt idx="42">
                  <c:v>114407.21523101759</c:v>
                </c:pt>
                <c:pt idx="43">
                  <c:v>114259.25130717266</c:v>
                </c:pt>
                <c:pt idx="44">
                  <c:v>114110.5475637085</c:v>
                </c:pt>
                <c:pt idx="45">
                  <c:v>113961.10030152704</c:v>
                </c:pt>
                <c:pt idx="46">
                  <c:v>113810.90580303466</c:v>
                </c:pt>
                <c:pt idx="47">
                  <c:v>113659.96033204983</c:v>
                </c:pt>
                <c:pt idx="48">
                  <c:v>113508.26013371006</c:v>
                </c:pt>
                <c:pt idx="49">
                  <c:v>113355.8014343786</c:v>
                </c:pt>
                <c:pt idx="50">
                  <c:v>113202.58044155048</c:v>
                </c:pt>
                <c:pt idx="51">
                  <c:v>113048.59334375823</c:v>
                </c:pt>
                <c:pt idx="52">
                  <c:v>112893.83631047701</c:v>
                </c:pt>
                <c:pt idx="53">
                  <c:v>112738.30549202938</c:v>
                </c:pt>
                <c:pt idx="54">
                  <c:v>112581.99701948951</c:v>
                </c:pt>
                <c:pt idx="55">
                  <c:v>112424.90700458694</c:v>
                </c:pt>
                <c:pt idx="56">
                  <c:v>112267.03153960987</c:v>
                </c:pt>
                <c:pt idx="57">
                  <c:v>112108.36669730791</c:v>
                </c:pt>
                <c:pt idx="58">
                  <c:v>111948.90853079443</c:v>
                </c:pt>
                <c:pt idx="59">
                  <c:v>111788.6530734484</c:v>
                </c:pt>
                <c:pt idx="60">
                  <c:v>111627.59633881562</c:v>
                </c:pt>
              </c:numCache>
            </c:numRef>
          </c:val>
        </c:ser>
        <c:ser>
          <c:idx val="1"/>
          <c:order val="1"/>
          <c:tx>
            <c:v>PangV-Plan</c:v>
          </c:tx>
          <c:spPr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'Restchuld-Entwicklung'!$C$3:$C$63</c:f>
              <c:numCache>
                <c:ptCount val="61"/>
                <c:pt idx="0">
                  <c:v>116400</c:v>
                </c:pt>
                <c:pt idx="1">
                  <c:v>116332.87381539572</c:v>
                </c:pt>
                <c:pt idx="2">
                  <c:v>116265.37112797138</c:v>
                </c:pt>
                <c:pt idx="3">
                  <c:v>116197.48982596723</c:v>
                </c:pt>
                <c:pt idx="4">
                  <c:v>116129.22778577896</c:v>
                </c:pt>
                <c:pt idx="5">
                  <c:v>116060.58287189117</c:v>
                </c:pt>
                <c:pt idx="6">
                  <c:v>115991.5529368106</c:v>
                </c:pt>
                <c:pt idx="7">
                  <c:v>115922.13582099901</c:v>
                </c:pt>
                <c:pt idx="8">
                  <c:v>115852.32935280551</c:v>
                </c:pt>
                <c:pt idx="9">
                  <c:v>115782.1313483987</c:v>
                </c:pt>
                <c:pt idx="10">
                  <c:v>115711.53961169833</c:v>
                </c:pt>
                <c:pt idx="11">
                  <c:v>115640.5519343066</c:v>
                </c:pt>
                <c:pt idx="12">
                  <c:v>115569.16609543905</c:v>
                </c:pt>
                <c:pt idx="13">
                  <c:v>115497.37986185512</c:v>
                </c:pt>
                <c:pt idx="14">
                  <c:v>115425.19098778827</c:v>
                </c:pt>
                <c:pt idx="15">
                  <c:v>115352.5972148757</c:v>
                </c:pt>
                <c:pt idx="16">
                  <c:v>115279.59627208774</c:v>
                </c:pt>
                <c:pt idx="17">
                  <c:v>115206.18587565678</c:v>
                </c:pt>
                <c:pt idx="18">
                  <c:v>115132.36372900583</c:v>
                </c:pt>
                <c:pt idx="19">
                  <c:v>115058.12752267664</c:v>
                </c:pt>
                <c:pt idx="20">
                  <c:v>114983.47493425755</c:v>
                </c:pt>
                <c:pt idx="21">
                  <c:v>114908.4036283107</c:v>
                </c:pt>
                <c:pt idx="22">
                  <c:v>114832.91125629908</c:v>
                </c:pt>
                <c:pt idx="23">
                  <c:v>114756.99545651297</c:v>
                </c:pt>
                <c:pt idx="24">
                  <c:v>114680.65385399616</c:v>
                </c:pt>
                <c:pt idx="25">
                  <c:v>114603.88406047154</c:v>
                </c:pt>
                <c:pt idx="26">
                  <c:v>114526.68367426646</c:v>
                </c:pt>
                <c:pt idx="27">
                  <c:v>114449.05028023757</c:v>
                </c:pt>
                <c:pt idx="28">
                  <c:v>114370.98144969526</c:v>
                </c:pt>
                <c:pt idx="29">
                  <c:v>114292.4747403277</c:v>
                </c:pt>
                <c:pt idx="30">
                  <c:v>114213.52769612441</c:v>
                </c:pt>
                <c:pt idx="31">
                  <c:v>114134.13784729944</c:v>
                </c:pt>
                <c:pt idx="32">
                  <c:v>114054.3027102141</c:v>
                </c:pt>
                <c:pt idx="33">
                  <c:v>113974.0197872993</c:v>
                </c:pt>
                <c:pt idx="34">
                  <c:v>113893.28656697732</c:v>
                </c:pt>
                <c:pt idx="35">
                  <c:v>113812.10052358333</c:v>
                </c:pt>
                <c:pt idx="36">
                  <c:v>113730.45911728636</c:v>
                </c:pt>
                <c:pt idx="37">
                  <c:v>113648.35979400981</c:v>
                </c:pt>
                <c:pt idx="38">
                  <c:v>113565.79998535156</c:v>
                </c:pt>
                <c:pt idx="39">
                  <c:v>113482.77710850367</c:v>
                </c:pt>
                <c:pt idx="40">
                  <c:v>113399.28856617145</c:v>
                </c:pt>
                <c:pt idx="41">
                  <c:v>113315.33174649239</c:v>
                </c:pt>
                <c:pt idx="42">
                  <c:v>113230.90402295429</c:v>
                </c:pt>
                <c:pt idx="43">
                  <c:v>113146.00275431316</c:v>
                </c:pt>
                <c:pt idx="44">
                  <c:v>113060.6252845106</c:v>
                </c:pt>
                <c:pt idx="45">
                  <c:v>112974.76894259072</c:v>
                </c:pt>
                <c:pt idx="46">
                  <c:v>112888.43104261647</c:v>
                </c:pt>
                <c:pt idx="47">
                  <c:v>112801.6088835858</c:v>
                </c:pt>
                <c:pt idx="48">
                  <c:v>112714.29974934699</c:v>
                </c:pt>
                <c:pt idx="49">
                  <c:v>112626.50090851377</c:v>
                </c:pt>
                <c:pt idx="50">
                  <c:v>112538.20961437984</c:v>
                </c:pt>
                <c:pt idx="51">
                  <c:v>112449.42310483297</c:v>
                </c:pt>
                <c:pt idx="52">
                  <c:v>112360.13860226853</c:v>
                </c:pt>
                <c:pt idx="53">
                  <c:v>112270.35331350268</c:v>
                </c:pt>
                <c:pt idx="54">
                  <c:v>112180.06442968492</c:v>
                </c:pt>
                <c:pt idx="55">
                  <c:v>112089.26912621023</c:v>
                </c:pt>
                <c:pt idx="56">
                  <c:v>111997.96456263073</c:v>
                </c:pt>
                <c:pt idx="57">
                  <c:v>111906.14788256682</c:v>
                </c:pt>
                <c:pt idx="58">
                  <c:v>111813.81621361776</c:v>
                </c:pt>
                <c:pt idx="59">
                  <c:v>111720.96666727189</c:v>
                </c:pt>
                <c:pt idx="60">
                  <c:v>111627.59633881622</c:v>
                </c:pt>
              </c:numCache>
            </c:numRef>
          </c:val>
        </c:ser>
        <c:axId val="53770721"/>
        <c:axId val="14174442"/>
      </c:bar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4174442"/>
        <c:crossesAt val="102000"/>
        <c:auto val="1"/>
        <c:lblOffset val="100"/>
        <c:noMultiLvlLbl val="0"/>
      </c:catAx>
      <c:valAx>
        <c:axId val="14174442"/>
        <c:scaling>
          <c:orientation val="minMax"/>
          <c:max val="120000"/>
          <c:min val="102000"/>
        </c:scaling>
        <c:axPos val="l"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0721"/>
        <c:crossesAt val="1"/>
        <c:crossBetween val="between"/>
        <c:dispUnits/>
        <c:majorUnit val="2000"/>
        <c:min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725"/>
          <c:y val="0.10325"/>
          <c:w val="0.182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3.28125" style="0" customWidth="1"/>
    <col min="2" max="2" width="16.7109375" style="0" customWidth="1"/>
    <col min="3" max="3" width="10.8515625" style="0" customWidth="1"/>
    <col min="4" max="4" width="13.57421875" style="0" customWidth="1"/>
  </cols>
  <sheetData>
    <row r="1" spans="1:4" ht="12.75">
      <c r="A1" s="42" t="s">
        <v>79</v>
      </c>
      <c r="B1" s="42"/>
      <c r="C1" s="42"/>
      <c r="D1" s="42"/>
    </row>
    <row r="2" spans="1:4" ht="12.75">
      <c r="A2" s="19"/>
      <c r="B2" s="41" t="s">
        <v>112</v>
      </c>
      <c r="C2" s="19"/>
      <c r="D2" s="19"/>
    </row>
    <row r="3" spans="1:2" ht="12.75">
      <c r="A3" s="2" t="s">
        <v>0</v>
      </c>
      <c r="B3" s="36">
        <v>120000</v>
      </c>
    </row>
    <row r="4" spans="1:3" ht="12.75">
      <c r="A4" t="s">
        <v>1</v>
      </c>
      <c r="B4" s="37">
        <v>0.06</v>
      </c>
      <c r="C4" t="s">
        <v>102</v>
      </c>
    </row>
    <row r="5" spans="1:3" ht="12.75">
      <c r="A5" t="s">
        <v>2</v>
      </c>
      <c r="B5" s="37">
        <v>0.012</v>
      </c>
      <c r="C5" t="s">
        <v>103</v>
      </c>
    </row>
    <row r="6" spans="1:2" ht="12.75">
      <c r="A6" t="s">
        <v>4</v>
      </c>
      <c r="B6" s="38">
        <v>0.03</v>
      </c>
    </row>
    <row r="7" spans="1:2" ht="12.75">
      <c r="A7" t="s">
        <v>3</v>
      </c>
      <c r="B7" s="20">
        <v>12</v>
      </c>
    </row>
    <row r="8" spans="1:3" ht="12.75">
      <c r="A8" t="s">
        <v>70</v>
      </c>
      <c r="B8">
        <v>5</v>
      </c>
      <c r="C8" t="s">
        <v>71</v>
      </c>
    </row>
    <row r="9" ht="12.75">
      <c r="A9" t="s">
        <v>81</v>
      </c>
    </row>
    <row r="10" ht="12.75">
      <c r="A10" t="s">
        <v>82</v>
      </c>
    </row>
    <row r="11" spans="1:4" ht="13.5" thickBot="1">
      <c r="A11" s="12" t="s">
        <v>78</v>
      </c>
      <c r="B11" s="12"/>
      <c r="C11" s="12"/>
      <c r="D11" s="12"/>
    </row>
    <row r="12" spans="1:4" ht="13.5" thickBot="1">
      <c r="A12" s="13" t="s">
        <v>74</v>
      </c>
      <c r="B12" s="14">
        <f>Darlehen*(Nominalzins+Tilgung)/Raten_pro_Jahr</f>
        <v>720</v>
      </c>
      <c r="C12" s="15"/>
      <c r="D12" s="16"/>
    </row>
    <row r="13" spans="1:4" ht="12.75">
      <c r="A13" s="4" t="s">
        <v>111</v>
      </c>
      <c r="B13" s="5"/>
      <c r="C13" s="5"/>
      <c r="D13" s="6">
        <f>Bankplan!C129</f>
        <v>111627.59633881642</v>
      </c>
    </row>
    <row r="14" spans="1:4" ht="13.5" thickBot="1">
      <c r="A14" s="7" t="s">
        <v>75</v>
      </c>
      <c r="B14" s="8"/>
      <c r="C14" s="8"/>
      <c r="D14" s="9">
        <f>'PAngV-Plan'!C130</f>
        <v>111627.59633881618</v>
      </c>
    </row>
    <row r="15" spans="1:4" ht="13.5" thickBot="1">
      <c r="A15" s="10"/>
      <c r="B15" s="10"/>
      <c r="C15" s="10"/>
      <c r="D15" s="11"/>
    </row>
    <row r="16" spans="1:4" ht="12.75">
      <c r="A16" s="4" t="s">
        <v>77</v>
      </c>
      <c r="B16" s="5"/>
      <c r="C16" s="5"/>
      <c r="D16" s="17">
        <f>IRR(Effektivzins!B3:B63,0.5%)</f>
        <v>0.005608881575564604</v>
      </c>
    </row>
    <row r="17" spans="1:4" ht="13.5" thickBot="1">
      <c r="A17" s="7" t="s">
        <v>76</v>
      </c>
      <c r="B17" s="8"/>
      <c r="C17" s="8"/>
      <c r="D17" s="18">
        <f>(1+konformer_Monatszins)^Raten_pro_Jahr-1</f>
        <v>0.06942222334128068</v>
      </c>
    </row>
  </sheetData>
  <sheetProtection password="C61B" sheet="1" objects="1" scenarios="1"/>
  <mergeCells count="1">
    <mergeCell ref="A1:D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13.00390625" style="0" bestFit="1" customWidth="1"/>
    <col min="3" max="3" width="14.00390625" style="0" customWidth="1"/>
    <col min="5" max="5" width="13.00390625" style="0" bestFit="1" customWidth="1"/>
  </cols>
  <sheetData>
    <row r="1" spans="1:4" ht="12.75">
      <c r="A1" s="43" t="s">
        <v>100</v>
      </c>
      <c r="B1" s="43"/>
      <c r="C1" s="43"/>
      <c r="D1" s="43"/>
    </row>
    <row r="2" spans="1:4" ht="12.75">
      <c r="A2" s="45" t="s">
        <v>94</v>
      </c>
      <c r="B2" s="45"/>
      <c r="C2" s="45"/>
      <c r="D2" s="45"/>
    </row>
    <row r="3" spans="1:4" ht="12.75">
      <c r="A3" s="45" t="s">
        <v>87</v>
      </c>
      <c r="B3" s="45"/>
      <c r="C3" s="45"/>
      <c r="D3" s="45"/>
    </row>
    <row r="4" spans="1:4" ht="26.25" customHeight="1">
      <c r="A4" s="44" t="s">
        <v>88</v>
      </c>
      <c r="B4" s="44"/>
      <c r="C4" s="44"/>
      <c r="D4" s="44"/>
    </row>
    <row r="5" spans="1:4" ht="26.25" customHeight="1">
      <c r="A5" s="44" t="s">
        <v>89</v>
      </c>
      <c r="B5" s="44"/>
      <c r="C5" s="44"/>
      <c r="D5" s="44"/>
    </row>
    <row r="6" spans="1:4" ht="12.75" customHeight="1">
      <c r="A6" s="44" t="s">
        <v>97</v>
      </c>
      <c r="B6" s="44"/>
      <c r="C6" s="44"/>
      <c r="D6" s="44"/>
    </row>
    <row r="7" spans="1:4" ht="52.5" customHeight="1">
      <c r="A7" s="44" t="s">
        <v>107</v>
      </c>
      <c r="B7" s="44"/>
      <c r="C7" s="44"/>
      <c r="D7" s="44"/>
    </row>
    <row r="8" spans="1:3" ht="12.75">
      <c r="A8" s="3">
        <v>3</v>
      </c>
      <c r="B8" s="3" t="s">
        <v>6</v>
      </c>
      <c r="C8" s="3" t="s">
        <v>7</v>
      </c>
    </row>
    <row r="9" spans="1:3" ht="12.75">
      <c r="A9" s="29" t="s">
        <v>8</v>
      </c>
      <c r="B9" s="25">
        <f>C9</f>
        <v>120000</v>
      </c>
      <c r="C9" s="25">
        <f>Darlehen</f>
        <v>120000</v>
      </c>
    </row>
    <row r="10" spans="1:3" ht="12.75">
      <c r="A10" s="30" t="s">
        <v>9</v>
      </c>
      <c r="B10" s="26">
        <f>-Darlehen*(Nominalzins+Tilgung)/Raten_pro_Jahr</f>
        <v>-720</v>
      </c>
      <c r="C10" s="30"/>
    </row>
    <row r="11" spans="1:3" ht="12.75">
      <c r="A11" s="31" t="s">
        <v>10</v>
      </c>
      <c r="B11" s="32">
        <f>C9*Nominalzins/Raten_pro_Jahr</f>
        <v>600</v>
      </c>
      <c r="C11" s="32">
        <f>C9-Rate+B11</f>
        <v>119880</v>
      </c>
    </row>
    <row r="12" spans="1:3" ht="12.75">
      <c r="A12" s="30" t="s">
        <v>11</v>
      </c>
      <c r="B12" s="26">
        <f>-Darlehen*(Nominalzins+Tilgung)/Raten_pro_Jahr</f>
        <v>-720</v>
      </c>
      <c r="C12" s="30"/>
    </row>
    <row r="13" spans="1:3" ht="12.75">
      <c r="A13" s="31" t="s">
        <v>10</v>
      </c>
      <c r="B13" s="32">
        <f>C11*Nominalzins/Raten_pro_Jahr</f>
        <v>599.4</v>
      </c>
      <c r="C13" s="32">
        <f>C11-Rate+B13</f>
        <v>119759.4</v>
      </c>
    </row>
    <row r="14" spans="1:3" ht="12.75">
      <c r="A14" s="30" t="s">
        <v>12</v>
      </c>
      <c r="B14" s="26">
        <f>-Darlehen*(Nominalzins+Tilgung)/Raten_pro_Jahr</f>
        <v>-720</v>
      </c>
      <c r="C14" s="30"/>
    </row>
    <row r="15" spans="1:3" ht="12.75">
      <c r="A15" s="31" t="s">
        <v>10</v>
      </c>
      <c r="B15" s="32">
        <f>C13*Nominalzins/Raten_pro_Jahr</f>
        <v>598.7969999999999</v>
      </c>
      <c r="C15" s="32">
        <f>C13-Rate+B15</f>
        <v>119638.197</v>
      </c>
    </row>
    <row r="16" spans="1:3" ht="12.75">
      <c r="A16" s="30" t="s">
        <v>13</v>
      </c>
      <c r="B16" s="26">
        <f>-Darlehen*(Nominalzins+Tilgung)/Raten_pro_Jahr</f>
        <v>-720</v>
      </c>
      <c r="C16" s="30"/>
    </row>
    <row r="17" spans="1:3" ht="12.75">
      <c r="A17" s="31" t="s">
        <v>10</v>
      </c>
      <c r="B17" s="32">
        <f>C15*Nominalzins/Raten_pro_Jahr</f>
        <v>598.190985</v>
      </c>
      <c r="C17" s="32">
        <f>C15-Rate+B17</f>
        <v>119516.387985</v>
      </c>
    </row>
    <row r="18" spans="1:3" ht="12.75">
      <c r="A18" s="30" t="s">
        <v>14</v>
      </c>
      <c r="B18" s="26">
        <f>-Darlehen*(Nominalzins+Tilgung)/Raten_pro_Jahr</f>
        <v>-720</v>
      </c>
      <c r="C18" s="30"/>
    </row>
    <row r="19" spans="1:3" ht="12.75">
      <c r="A19" s="31" t="s">
        <v>10</v>
      </c>
      <c r="B19" s="32">
        <f>C17*Nominalzins/Raten_pro_Jahr</f>
        <v>597.5819399249999</v>
      </c>
      <c r="C19" s="32">
        <f>C17-Rate+B19</f>
        <v>119393.969924925</v>
      </c>
    </row>
    <row r="20" spans="1:3" ht="12.75">
      <c r="A20" s="30" t="s">
        <v>15</v>
      </c>
      <c r="B20" s="26">
        <f>-Darlehen*(Nominalzins+Tilgung)/Raten_pro_Jahr</f>
        <v>-720</v>
      </c>
      <c r="C20" s="30"/>
    </row>
    <row r="21" spans="1:3" ht="12.75">
      <c r="A21" s="31" t="s">
        <v>10</v>
      </c>
      <c r="B21" s="32">
        <f>C19*Nominalzins/Raten_pro_Jahr</f>
        <v>596.969849624625</v>
      </c>
      <c r="C21" s="32">
        <f>C19-Rate+B21</f>
        <v>119270.93977454962</v>
      </c>
    </row>
    <row r="22" spans="1:3" ht="12.75">
      <c r="A22" s="30" t="s">
        <v>16</v>
      </c>
      <c r="B22" s="26">
        <f>-Darlehen*(Nominalzins+Tilgung)/Raten_pro_Jahr</f>
        <v>-720</v>
      </c>
      <c r="C22" s="30"/>
    </row>
    <row r="23" spans="1:3" ht="12.75">
      <c r="A23" s="31" t="s">
        <v>10</v>
      </c>
      <c r="B23" s="32">
        <f>C21*Nominalzins/Raten_pro_Jahr</f>
        <v>596.3546988727481</v>
      </c>
      <c r="C23" s="32">
        <f>C21-Rate+B23</f>
        <v>119147.29447342237</v>
      </c>
    </row>
    <row r="24" spans="1:3" ht="12.75">
      <c r="A24" s="30" t="s">
        <v>17</v>
      </c>
      <c r="B24" s="26">
        <f>-Darlehen*(Nominalzins+Tilgung)/Raten_pro_Jahr</f>
        <v>-720</v>
      </c>
      <c r="C24" s="30"/>
    </row>
    <row r="25" spans="1:3" ht="12.75">
      <c r="A25" s="31" t="s">
        <v>10</v>
      </c>
      <c r="B25" s="32">
        <f>C23*Nominalzins/Raten_pro_Jahr</f>
        <v>595.7364723671118</v>
      </c>
      <c r="C25" s="32">
        <f>C23-Rate+B25</f>
        <v>119023.03094578948</v>
      </c>
    </row>
    <row r="26" spans="1:3" ht="12.75">
      <c r="A26" s="30" t="s">
        <v>18</v>
      </c>
      <c r="B26" s="26">
        <f>-Darlehen*(Nominalzins+Tilgung)/Raten_pro_Jahr</f>
        <v>-720</v>
      </c>
      <c r="C26" s="30"/>
    </row>
    <row r="27" spans="1:3" ht="12.75">
      <c r="A27" s="31" t="s">
        <v>10</v>
      </c>
      <c r="B27" s="32">
        <f>C25*Nominalzins/Raten_pro_Jahr</f>
        <v>595.1151547289473</v>
      </c>
      <c r="C27" s="32">
        <f>C25-Rate+B27</f>
        <v>118898.14610051842</v>
      </c>
    </row>
    <row r="28" spans="1:3" ht="12.75">
      <c r="A28" s="30" t="s">
        <v>19</v>
      </c>
      <c r="B28" s="26">
        <f>-Darlehen*(Nominalzins+Tilgung)/Raten_pro_Jahr</f>
        <v>-720</v>
      </c>
      <c r="C28" s="30"/>
    </row>
    <row r="29" spans="1:3" ht="12.75">
      <c r="A29" s="31" t="s">
        <v>10</v>
      </c>
      <c r="B29" s="32">
        <f>C27*Nominalzins/Raten_pro_Jahr</f>
        <v>594.4907305025921</v>
      </c>
      <c r="C29" s="32">
        <f>C27-Rate+B29</f>
        <v>118772.63683102102</v>
      </c>
    </row>
    <row r="30" spans="1:3" ht="12.75">
      <c r="A30" s="30" t="s">
        <v>20</v>
      </c>
      <c r="B30" s="26">
        <f>-Darlehen*(Nominalzins+Tilgung)/Raten_pro_Jahr</f>
        <v>-720</v>
      </c>
      <c r="C30" s="30"/>
    </row>
    <row r="31" spans="1:3" ht="12.75">
      <c r="A31" s="31" t="s">
        <v>10</v>
      </c>
      <c r="B31" s="32">
        <f>C29*Nominalzins/Raten_pro_Jahr</f>
        <v>593.8631841551052</v>
      </c>
      <c r="C31" s="32">
        <f>C29-Rate+B31</f>
        <v>118646.50001517613</v>
      </c>
    </row>
    <row r="32" spans="1:3" ht="12.75">
      <c r="A32" s="30" t="s">
        <v>21</v>
      </c>
      <c r="B32" s="26">
        <f>-Darlehen*(Nominalzins+Tilgung)/Raten_pro_Jahr</f>
        <v>-720</v>
      </c>
      <c r="C32" s="30"/>
    </row>
    <row r="33" spans="1:3" ht="12.75">
      <c r="A33" s="31" t="s">
        <v>10</v>
      </c>
      <c r="B33" s="32">
        <f>C31*Nominalzins/Raten_pro_Jahr</f>
        <v>593.2325000758807</v>
      </c>
      <c r="C33" s="32">
        <f>C31-Rate+B33</f>
        <v>118519.73251525202</v>
      </c>
    </row>
    <row r="34" spans="1:3" ht="12.75">
      <c r="A34" s="30" t="s">
        <v>22</v>
      </c>
      <c r="B34" s="26">
        <f>-Darlehen*(Nominalzins+Tilgung)/Raten_pro_Jahr</f>
        <v>-720</v>
      </c>
      <c r="C34" s="30"/>
    </row>
    <row r="35" spans="1:3" ht="12.75">
      <c r="A35" s="31" t="s">
        <v>10</v>
      </c>
      <c r="B35" s="32">
        <f>C33*Nominalzins/Raten_pro_Jahr</f>
        <v>592.5986625762602</v>
      </c>
      <c r="C35" s="32">
        <f>C33-Rate+B35</f>
        <v>118392.33117782828</v>
      </c>
    </row>
    <row r="36" spans="1:3" ht="12.75">
      <c r="A36" s="30" t="s">
        <v>23</v>
      </c>
      <c r="B36" s="26">
        <f>-Darlehen*(Nominalzins+Tilgung)/Raten_pro_Jahr</f>
        <v>-720</v>
      </c>
      <c r="C36" s="30"/>
    </row>
    <row r="37" spans="1:3" ht="12.75">
      <c r="A37" s="31" t="s">
        <v>10</v>
      </c>
      <c r="B37" s="32">
        <f>C35*Nominalzins/Raten_pro_Jahr</f>
        <v>591.9616558891414</v>
      </c>
      <c r="C37" s="32">
        <f>C35-Rate+B37</f>
        <v>118264.29283371742</v>
      </c>
    </row>
    <row r="38" spans="1:3" ht="12.75">
      <c r="A38" s="30" t="s">
        <v>24</v>
      </c>
      <c r="B38" s="26">
        <f>-Darlehen*(Nominalzins+Tilgung)/Raten_pro_Jahr</f>
        <v>-720</v>
      </c>
      <c r="C38" s="30"/>
    </row>
    <row r="39" spans="1:3" ht="12.75">
      <c r="A39" s="31" t="s">
        <v>10</v>
      </c>
      <c r="B39" s="32">
        <f>C37*Nominalzins/Raten_pro_Jahr</f>
        <v>591.3214641685871</v>
      </c>
      <c r="C39" s="32">
        <f>C37-Rate+B39</f>
        <v>118135.61429788602</v>
      </c>
    </row>
    <row r="40" spans="1:3" ht="12.75">
      <c r="A40" s="30" t="s">
        <v>25</v>
      </c>
      <c r="B40" s="26">
        <f>-Darlehen*(Nominalzins+Tilgung)/Raten_pro_Jahr</f>
        <v>-720</v>
      </c>
      <c r="C40" s="30"/>
    </row>
    <row r="41" spans="1:3" ht="12.75">
      <c r="A41" s="31" t="s">
        <v>10</v>
      </c>
      <c r="B41" s="32">
        <f>C39*Nominalzins/Raten_pro_Jahr</f>
        <v>590.6780714894301</v>
      </c>
      <c r="C41" s="32">
        <f>C39-Rate+B41</f>
        <v>118006.29236937544</v>
      </c>
    </row>
    <row r="42" spans="1:3" ht="12.75">
      <c r="A42" s="30" t="s">
        <v>26</v>
      </c>
      <c r="B42" s="26">
        <f>-Darlehen*(Nominalzins+Tilgung)/Raten_pro_Jahr</f>
        <v>-720</v>
      </c>
      <c r="C42" s="30"/>
    </row>
    <row r="43" spans="1:3" ht="12.75">
      <c r="A43" s="31" t="s">
        <v>10</v>
      </c>
      <c r="B43" s="32">
        <f>C41*Nominalzins/Raten_pro_Jahr</f>
        <v>590.0314618468772</v>
      </c>
      <c r="C43" s="32">
        <f>C41-Rate+B43</f>
        <v>117876.32383122233</v>
      </c>
    </row>
    <row r="44" spans="1:3" ht="12.75">
      <c r="A44" s="30" t="s">
        <v>27</v>
      </c>
      <c r="B44" s="26">
        <f>-Darlehen*(Nominalzins+Tilgung)/Raten_pro_Jahr</f>
        <v>-720</v>
      </c>
      <c r="C44" s="30"/>
    </row>
    <row r="45" spans="1:3" ht="12.75">
      <c r="A45" s="31" t="s">
        <v>10</v>
      </c>
      <c r="B45" s="32">
        <f>C43*Nominalzins/Raten_pro_Jahr</f>
        <v>589.3816191561116</v>
      </c>
      <c r="C45" s="32">
        <f>C43-Rate+B45</f>
        <v>117745.70545037843</v>
      </c>
    </row>
    <row r="46" spans="1:3" ht="12.75">
      <c r="A46" s="30" t="s">
        <v>28</v>
      </c>
      <c r="B46" s="26">
        <f>-Darlehen*(Nominalzins+Tilgung)/Raten_pro_Jahr</f>
        <v>-720</v>
      </c>
      <c r="C46" s="30"/>
    </row>
    <row r="47" spans="1:3" ht="12.75">
      <c r="A47" s="31" t="s">
        <v>10</v>
      </c>
      <c r="B47" s="32">
        <f>C45*Nominalzins/Raten_pro_Jahr</f>
        <v>588.7285272518922</v>
      </c>
      <c r="C47" s="32">
        <f>C45-Rate+B47</f>
        <v>117614.43397763032</v>
      </c>
    </row>
    <row r="48" spans="1:3" ht="12.75">
      <c r="A48" s="30" t="s">
        <v>29</v>
      </c>
      <c r="B48" s="26">
        <f>-Darlehen*(Nominalzins+Tilgung)/Raten_pro_Jahr</f>
        <v>-720</v>
      </c>
      <c r="C48" s="30"/>
    </row>
    <row r="49" spans="1:3" ht="12.75">
      <c r="A49" s="31" t="s">
        <v>10</v>
      </c>
      <c r="B49" s="32">
        <f>C47*Nominalzins/Raten_pro_Jahr</f>
        <v>588.0721698881516</v>
      </c>
      <c r="C49" s="32">
        <f>C47-Rate+B49</f>
        <v>117482.50614751848</v>
      </c>
    </row>
    <row r="50" spans="1:3" ht="12.75">
      <c r="A50" s="30" t="s">
        <v>30</v>
      </c>
      <c r="B50" s="26">
        <f>-Darlehen*(Nominalzins+Tilgung)/Raten_pro_Jahr</f>
        <v>-720</v>
      </c>
      <c r="C50" s="30"/>
    </row>
    <row r="51" spans="1:3" ht="12.75">
      <c r="A51" s="31" t="s">
        <v>10</v>
      </c>
      <c r="B51" s="32">
        <f>C49*Nominalzins/Raten_pro_Jahr</f>
        <v>587.4125307375924</v>
      </c>
      <c r="C51" s="32">
        <f>C49-Rate+B51</f>
        <v>117349.91867825607</v>
      </c>
    </row>
    <row r="52" spans="1:3" ht="12.75">
      <c r="A52" s="30" t="s">
        <v>31</v>
      </c>
      <c r="B52" s="26">
        <f>-Darlehen*(Nominalzins+Tilgung)/Raten_pro_Jahr</f>
        <v>-720</v>
      </c>
      <c r="C52" s="30"/>
    </row>
    <row r="53" spans="1:3" ht="12.75">
      <c r="A53" s="31" t="s">
        <v>10</v>
      </c>
      <c r="B53" s="32">
        <f>C51*Nominalzins/Raten_pro_Jahr</f>
        <v>586.7495933912803</v>
      </c>
      <c r="C53" s="32">
        <f>C51-Rate+B53</f>
        <v>117216.66827164736</v>
      </c>
    </row>
    <row r="54" spans="1:3" ht="12.75">
      <c r="A54" s="30" t="s">
        <v>32</v>
      </c>
      <c r="B54" s="26">
        <f>-Darlehen*(Nominalzins+Tilgung)/Raten_pro_Jahr</f>
        <v>-720</v>
      </c>
      <c r="C54" s="30"/>
    </row>
    <row r="55" spans="1:3" ht="12.75">
      <c r="A55" s="31" t="s">
        <v>10</v>
      </c>
      <c r="B55" s="32">
        <f>C53*Nominalzins/Raten_pro_Jahr</f>
        <v>586.0833413582368</v>
      </c>
      <c r="C55" s="32">
        <f>C53-Rate+B55</f>
        <v>117082.75161300559</v>
      </c>
    </row>
    <row r="56" spans="1:3" ht="12.75">
      <c r="A56" s="30" t="s">
        <v>33</v>
      </c>
      <c r="B56" s="26">
        <f>-Darlehen*(Nominalzins+Tilgung)/Raten_pro_Jahr</f>
        <v>-720</v>
      </c>
      <c r="C56" s="30"/>
    </row>
    <row r="57" spans="1:3" ht="12.75">
      <c r="A57" s="31" t="s">
        <v>10</v>
      </c>
      <c r="B57" s="32">
        <f>C55*Nominalzins/Raten_pro_Jahr</f>
        <v>585.413758065028</v>
      </c>
      <c r="C57" s="32">
        <f>C55-Rate+B57</f>
        <v>116948.16537107062</v>
      </c>
    </row>
    <row r="58" spans="1:3" ht="12.75">
      <c r="A58" s="30" t="s">
        <v>34</v>
      </c>
      <c r="B58" s="26">
        <f>-Darlehen*(Nominalzins+Tilgung)/Raten_pro_Jahr</f>
        <v>-720</v>
      </c>
      <c r="C58" s="30"/>
    </row>
    <row r="59" spans="1:3" ht="12.75">
      <c r="A59" s="31" t="s">
        <v>10</v>
      </c>
      <c r="B59" s="32">
        <f>C57*Nominalzins/Raten_pro_Jahr</f>
        <v>584.740826855353</v>
      </c>
      <c r="C59" s="32">
        <f>C57-Rate+B59</f>
        <v>116812.90619792597</v>
      </c>
    </row>
    <row r="60" spans="1:3" ht="12.75">
      <c r="A60" s="30" t="s">
        <v>35</v>
      </c>
      <c r="B60" s="26">
        <f>-Darlehen*(Nominalzins+Tilgung)/Raten_pro_Jahr</f>
        <v>-720</v>
      </c>
      <c r="C60" s="30"/>
    </row>
    <row r="61" spans="1:3" ht="12.75">
      <c r="A61" s="31" t="s">
        <v>10</v>
      </c>
      <c r="B61" s="32">
        <f>C59*Nominalzins/Raten_pro_Jahr</f>
        <v>584.0645309896298</v>
      </c>
      <c r="C61" s="32">
        <f>C59-Rate+B61</f>
        <v>116676.9707289156</v>
      </c>
    </row>
    <row r="62" spans="1:3" ht="12.75">
      <c r="A62" s="30" t="s">
        <v>36</v>
      </c>
      <c r="B62" s="26">
        <f>-Darlehen*(Nominalzins+Tilgung)/Raten_pro_Jahr</f>
        <v>-720</v>
      </c>
      <c r="C62" s="30"/>
    </row>
    <row r="63" spans="1:3" ht="12.75">
      <c r="A63" s="31" t="s">
        <v>10</v>
      </c>
      <c r="B63" s="32">
        <f>C61*Nominalzins/Raten_pro_Jahr</f>
        <v>583.384853644578</v>
      </c>
      <c r="C63" s="32">
        <f>C61-Rate+B63</f>
        <v>116540.35558256018</v>
      </c>
    </row>
    <row r="64" spans="1:3" ht="12.75">
      <c r="A64" s="30" t="s">
        <v>37</v>
      </c>
      <c r="B64" s="26">
        <f>-Darlehen*(Nominalzins+Tilgung)/Raten_pro_Jahr</f>
        <v>-720</v>
      </c>
      <c r="C64" s="30"/>
    </row>
    <row r="65" spans="1:3" ht="12.75">
      <c r="A65" s="31" t="s">
        <v>10</v>
      </c>
      <c r="B65" s="32">
        <f>C63*Nominalzins/Raten_pro_Jahr</f>
        <v>582.7017779128008</v>
      </c>
      <c r="C65" s="32">
        <f>C63-Rate+B65</f>
        <v>116403.05736047299</v>
      </c>
    </row>
    <row r="66" spans="1:3" ht="12.75">
      <c r="A66" s="30" t="s">
        <v>38</v>
      </c>
      <c r="B66" s="26">
        <f>-Darlehen*(Nominalzins+Tilgung)/Raten_pro_Jahr</f>
        <v>-720</v>
      </c>
      <c r="C66" s="30"/>
    </row>
    <row r="67" spans="1:3" ht="12.75">
      <c r="A67" s="31" t="s">
        <v>10</v>
      </c>
      <c r="B67" s="32">
        <f>C65*Nominalzins/Raten_pro_Jahr</f>
        <v>582.0152868023649</v>
      </c>
      <c r="C67" s="32">
        <f>C65-Rate+B67</f>
        <v>116265.07264727534</v>
      </c>
    </row>
    <row r="68" spans="1:3" ht="12.75">
      <c r="A68" s="30" t="s">
        <v>39</v>
      </c>
      <c r="B68" s="26">
        <f>-Darlehen*(Nominalzins+Tilgung)/Raten_pro_Jahr</f>
        <v>-720</v>
      </c>
      <c r="C68" s="30"/>
    </row>
    <row r="69" spans="1:3" ht="12.75">
      <c r="A69" s="31" t="s">
        <v>10</v>
      </c>
      <c r="B69" s="32">
        <f>C67*Nominalzins/Raten_pro_Jahr</f>
        <v>581.3253632363767</v>
      </c>
      <c r="C69" s="32">
        <f>C67-Rate+B69</f>
        <v>116126.39801051172</v>
      </c>
    </row>
    <row r="70" spans="1:3" ht="12.75">
      <c r="A70" s="30" t="s">
        <v>40</v>
      </c>
      <c r="B70" s="26">
        <f>-Darlehen*(Nominalzins+Tilgung)/Raten_pro_Jahr</f>
        <v>-720</v>
      </c>
      <c r="C70" s="30"/>
    </row>
    <row r="71" spans="1:3" ht="12.75">
      <c r="A71" s="31" t="s">
        <v>10</v>
      </c>
      <c r="B71" s="32">
        <f>C69*Nominalzins/Raten_pro_Jahr</f>
        <v>580.6319900525585</v>
      </c>
      <c r="C71" s="32">
        <f>C69-Rate+B71</f>
        <v>115987.03000056428</v>
      </c>
    </row>
    <row r="72" spans="1:3" ht="12.75">
      <c r="A72" s="30" t="s">
        <v>41</v>
      </c>
      <c r="B72" s="26">
        <f>-Darlehen*(Nominalzins+Tilgung)/Raten_pro_Jahr</f>
        <v>-720</v>
      </c>
      <c r="C72" s="30"/>
    </row>
    <row r="73" spans="1:3" ht="12.75">
      <c r="A73" s="31" t="s">
        <v>10</v>
      </c>
      <c r="B73" s="32">
        <f>C71*Nominalzins/Raten_pro_Jahr</f>
        <v>579.9351500028214</v>
      </c>
      <c r="C73" s="32">
        <f>C71-Rate+B73</f>
        <v>115846.9651505671</v>
      </c>
    </row>
    <row r="74" spans="1:3" ht="12.75">
      <c r="A74" s="30" t="s">
        <v>42</v>
      </c>
      <c r="B74" s="26">
        <f>-Darlehen*(Nominalzins+Tilgung)/Raten_pro_Jahr</f>
        <v>-720</v>
      </c>
      <c r="C74" s="30"/>
    </row>
    <row r="75" spans="1:3" ht="12.75">
      <c r="A75" s="31" t="s">
        <v>10</v>
      </c>
      <c r="B75" s="32">
        <f>C73*Nominalzins/Raten_pro_Jahr</f>
        <v>579.2348257528355</v>
      </c>
      <c r="C75" s="32">
        <f>C73-Rate+B75</f>
        <v>115706.19997631994</v>
      </c>
    </row>
    <row r="76" spans="1:3" ht="12.75">
      <c r="A76" s="30" t="s">
        <v>43</v>
      </c>
      <c r="B76" s="26">
        <f>-Darlehen*(Nominalzins+Tilgung)/Raten_pro_Jahr</f>
        <v>-720</v>
      </c>
      <c r="C76" s="30"/>
    </row>
    <row r="77" spans="1:3" ht="12.75">
      <c r="A77" s="31" t="s">
        <v>10</v>
      </c>
      <c r="B77" s="32">
        <f>C75*Nominalzins/Raten_pro_Jahr</f>
        <v>578.5309998815997</v>
      </c>
      <c r="C77" s="32">
        <f>C75-Rate+B77</f>
        <v>115564.73097620154</v>
      </c>
    </row>
    <row r="78" spans="1:3" ht="12.75">
      <c r="A78" s="30" t="s">
        <v>44</v>
      </c>
      <c r="B78" s="26">
        <f>-Darlehen*(Nominalzins+Tilgung)/Raten_pro_Jahr</f>
        <v>-720</v>
      </c>
      <c r="C78" s="30"/>
    </row>
    <row r="79" spans="1:3" ht="12.75">
      <c r="A79" s="31" t="s">
        <v>10</v>
      </c>
      <c r="B79" s="32">
        <f>C77*Nominalzins/Raten_pro_Jahr</f>
        <v>577.8236548810077</v>
      </c>
      <c r="C79" s="32">
        <f>C77-Rate+B79</f>
        <v>115422.55463108254</v>
      </c>
    </row>
    <row r="80" spans="1:3" ht="12.75">
      <c r="A80" s="30" t="s">
        <v>45</v>
      </c>
      <c r="B80" s="26">
        <f>-Darlehen*(Nominalzins+Tilgung)/Raten_pro_Jahr</f>
        <v>-720</v>
      </c>
      <c r="C80" s="30"/>
    </row>
    <row r="81" spans="1:3" ht="12.75">
      <c r="A81" s="31" t="s">
        <v>10</v>
      </c>
      <c r="B81" s="32">
        <f>C79*Nominalzins/Raten_pro_Jahr</f>
        <v>577.1127731554127</v>
      </c>
      <c r="C81" s="32">
        <f>C79-Rate+B81</f>
        <v>115279.66740423796</v>
      </c>
    </row>
    <row r="82" spans="1:3" ht="12.75">
      <c r="A82" s="30" t="s">
        <v>46</v>
      </c>
      <c r="B82" s="26">
        <f>-Darlehen*(Nominalzins+Tilgung)/Raten_pro_Jahr</f>
        <v>-720</v>
      </c>
      <c r="C82" s="30"/>
    </row>
    <row r="83" spans="1:3" ht="12.75">
      <c r="A83" s="31" t="s">
        <v>10</v>
      </c>
      <c r="B83" s="32">
        <f>C81*Nominalzins/Raten_pro_Jahr</f>
        <v>576.3983370211898</v>
      </c>
      <c r="C83" s="32">
        <f>C81-Rate+B83</f>
        <v>115136.06574125915</v>
      </c>
    </row>
    <row r="84" spans="1:3" ht="12.75">
      <c r="A84" s="30" t="s">
        <v>47</v>
      </c>
      <c r="B84" s="26">
        <f>-Darlehen*(Nominalzins+Tilgung)/Raten_pro_Jahr</f>
        <v>-720</v>
      </c>
      <c r="C84" s="30"/>
    </row>
    <row r="85" spans="1:3" ht="12.75">
      <c r="A85" s="31" t="s">
        <v>10</v>
      </c>
      <c r="B85" s="32">
        <f>C83*Nominalzins/Raten_pro_Jahr</f>
        <v>575.6803287062958</v>
      </c>
      <c r="C85" s="32">
        <f>C83-Rate+B85</f>
        <v>114991.74606996545</v>
      </c>
    </row>
    <row r="86" spans="1:3" ht="12.75">
      <c r="A86" s="30" t="s">
        <v>48</v>
      </c>
      <c r="B86" s="26">
        <f>-Darlehen*(Nominalzins+Tilgung)/Raten_pro_Jahr</f>
        <v>-720</v>
      </c>
      <c r="C86" s="30"/>
    </row>
    <row r="87" spans="1:3" ht="12.75">
      <c r="A87" s="31" t="s">
        <v>10</v>
      </c>
      <c r="B87" s="32">
        <f>C85*Nominalzins/Raten_pro_Jahr</f>
        <v>574.9587303498272</v>
      </c>
      <c r="C87" s="32">
        <f>C85-Rate+B87</f>
        <v>114846.70480031527</v>
      </c>
    </row>
    <row r="88" spans="1:3" ht="12.75">
      <c r="A88" s="30" t="s">
        <v>49</v>
      </c>
      <c r="B88" s="26">
        <f>-Darlehen*(Nominalzins+Tilgung)/Raten_pro_Jahr</f>
        <v>-720</v>
      </c>
      <c r="C88" s="30"/>
    </row>
    <row r="89" spans="1:3" ht="12.75">
      <c r="A89" s="31" t="s">
        <v>10</v>
      </c>
      <c r="B89" s="32">
        <f>C87*Nominalzins/Raten_pro_Jahr</f>
        <v>574.2335240015764</v>
      </c>
      <c r="C89" s="32">
        <f>C87-Rate+B89</f>
        <v>114700.93832431686</v>
      </c>
    </row>
    <row r="90" spans="1:3" ht="12.75">
      <c r="A90" s="30" t="s">
        <v>50</v>
      </c>
      <c r="B90" s="26">
        <f>-Darlehen*(Nominalzins+Tilgung)/Raten_pro_Jahr</f>
        <v>-720</v>
      </c>
      <c r="C90" s="30"/>
    </row>
    <row r="91" spans="1:3" ht="12.75">
      <c r="A91" s="31" t="s">
        <v>10</v>
      </c>
      <c r="B91" s="32">
        <f>C89*Nominalzins/Raten_pro_Jahr</f>
        <v>573.5046916215842</v>
      </c>
      <c r="C91" s="32">
        <f>C89-Rate+B91</f>
        <v>114554.44301593844</v>
      </c>
    </row>
    <row r="92" spans="1:3" ht="12.75">
      <c r="A92" s="30" t="s">
        <v>51</v>
      </c>
      <c r="B92" s="26">
        <f>-Darlehen*(Nominalzins+Tilgung)/Raten_pro_Jahr</f>
        <v>-720</v>
      </c>
      <c r="C92" s="30"/>
    </row>
    <row r="93" spans="1:3" ht="12.75">
      <c r="A93" s="31" t="s">
        <v>10</v>
      </c>
      <c r="B93" s="32">
        <f>C91*Nominalzins/Raten_pro_Jahr</f>
        <v>572.7722150796922</v>
      </c>
      <c r="C93" s="32">
        <f>C91-Rate+B93</f>
        <v>114407.21523101813</v>
      </c>
    </row>
    <row r="94" spans="1:3" ht="12.75">
      <c r="A94" s="30" t="s">
        <v>52</v>
      </c>
      <c r="B94" s="26">
        <f>-Darlehen*(Nominalzins+Tilgung)/Raten_pro_Jahr</f>
        <v>-720</v>
      </c>
      <c r="C94" s="30"/>
    </row>
    <row r="95" spans="1:3" ht="12.75">
      <c r="A95" s="31" t="s">
        <v>10</v>
      </c>
      <c r="B95" s="32">
        <f>C93*Nominalzins/Raten_pro_Jahr</f>
        <v>572.0360761550907</v>
      </c>
      <c r="C95" s="32">
        <f>C93-Rate+B95</f>
        <v>114259.25130717321</v>
      </c>
    </row>
    <row r="96" spans="1:3" ht="12.75">
      <c r="A96" s="30" t="s">
        <v>53</v>
      </c>
      <c r="B96" s="26">
        <f>-Darlehen*(Nominalzins+Tilgung)/Raten_pro_Jahr</f>
        <v>-720</v>
      </c>
      <c r="C96" s="30"/>
    </row>
    <row r="97" spans="1:3" ht="12.75">
      <c r="A97" s="31" t="s">
        <v>10</v>
      </c>
      <c r="B97" s="32">
        <f>C95*Nominalzins/Raten_pro_Jahr</f>
        <v>571.2962565358661</v>
      </c>
      <c r="C97" s="32">
        <f>C95-Rate+B97</f>
        <v>114110.54756370907</v>
      </c>
    </row>
    <row r="98" spans="1:3" ht="12.75">
      <c r="A98" s="30" t="s">
        <v>54</v>
      </c>
      <c r="B98" s="26">
        <f>-Darlehen*(Nominalzins+Tilgung)/Raten_pro_Jahr</f>
        <v>-720</v>
      </c>
      <c r="C98" s="30"/>
    </row>
    <row r="99" spans="1:3" ht="12.75">
      <c r="A99" s="31" t="s">
        <v>10</v>
      </c>
      <c r="B99" s="32">
        <f>C97*Nominalzins/Raten_pro_Jahr</f>
        <v>570.5527378185453</v>
      </c>
      <c r="C99" s="32">
        <f>C97-Rate+B99</f>
        <v>113961.10030152762</v>
      </c>
    </row>
    <row r="100" spans="1:3" ht="12.75">
      <c r="A100" s="30" t="s">
        <v>55</v>
      </c>
      <c r="B100" s="26">
        <f>-Darlehen*(Nominalzins+Tilgung)/Raten_pro_Jahr</f>
        <v>-720</v>
      </c>
      <c r="C100" s="30"/>
    </row>
    <row r="101" spans="1:3" ht="12.75">
      <c r="A101" s="31" t="s">
        <v>10</v>
      </c>
      <c r="B101" s="32">
        <f>C99*Nominalzins/Raten_pro_Jahr</f>
        <v>569.805501507638</v>
      </c>
      <c r="C101" s="32">
        <f>C99-Rate+B101</f>
        <v>113810.90580303526</v>
      </c>
    </row>
    <row r="102" spans="1:3" ht="12.75">
      <c r="A102" s="30" t="s">
        <v>56</v>
      </c>
      <c r="B102" s="26">
        <f>-Darlehen*(Nominalzins+Tilgung)/Raten_pro_Jahr</f>
        <v>-720</v>
      </c>
      <c r="C102" s="30"/>
    </row>
    <row r="103" spans="1:3" ht="12.75">
      <c r="A103" s="31" t="s">
        <v>10</v>
      </c>
      <c r="B103" s="32">
        <f>C101*Nominalzins/Raten_pro_Jahr</f>
        <v>569.0545290151763</v>
      </c>
      <c r="C103" s="32">
        <f>C101-Rate+B103</f>
        <v>113659.96033205044</v>
      </c>
    </row>
    <row r="104" spans="1:3" ht="12.75">
      <c r="A104" s="30" t="s">
        <v>57</v>
      </c>
      <c r="B104" s="26">
        <f>-Darlehen*(Nominalzins+Tilgung)/Raten_pro_Jahr</f>
        <v>-720</v>
      </c>
      <c r="C104" s="30"/>
    </row>
    <row r="105" spans="1:3" ht="12.75">
      <c r="A105" s="31" t="s">
        <v>10</v>
      </c>
      <c r="B105" s="32">
        <f>C103*Nominalzins/Raten_pro_Jahr</f>
        <v>568.2998016602522</v>
      </c>
      <c r="C105" s="32">
        <f>C103-Rate+B105</f>
        <v>113508.26013371069</v>
      </c>
    </row>
    <row r="106" spans="1:3" ht="12.75">
      <c r="A106" s="30" t="s">
        <v>58</v>
      </c>
      <c r="B106" s="26">
        <f>-Darlehen*(Nominalzins+Tilgung)/Raten_pro_Jahr</f>
        <v>-720</v>
      </c>
      <c r="C106" s="30"/>
    </row>
    <row r="107" spans="1:3" ht="12.75">
      <c r="A107" s="31" t="s">
        <v>10</v>
      </c>
      <c r="B107" s="32">
        <f>C105*Nominalzins/Raten_pro_Jahr</f>
        <v>567.5413006685534</v>
      </c>
      <c r="C107" s="32">
        <f>C105-Rate+B107</f>
        <v>113355.80143437925</v>
      </c>
    </row>
    <row r="108" spans="1:3" ht="12.75">
      <c r="A108" s="30" t="s">
        <v>59</v>
      </c>
      <c r="B108" s="26">
        <f>-Darlehen*(Nominalzins+Tilgung)/Raten_pro_Jahr</f>
        <v>-720</v>
      </c>
      <c r="C108" s="30"/>
    </row>
    <row r="109" spans="1:3" ht="12.75">
      <c r="A109" s="31" t="s">
        <v>10</v>
      </c>
      <c r="B109" s="32">
        <f>C107*Nominalzins/Raten_pro_Jahr</f>
        <v>566.7790071718962</v>
      </c>
      <c r="C109" s="32">
        <f>C107-Rate+B109</f>
        <v>113202.58044155114</v>
      </c>
    </row>
    <row r="110" spans="1:3" ht="12.75">
      <c r="A110" s="30" t="s">
        <v>60</v>
      </c>
      <c r="B110" s="26">
        <f>-Darlehen*(Nominalzins+Tilgung)/Raten_pro_Jahr</f>
        <v>-720</v>
      </c>
      <c r="C110" s="30"/>
    </row>
    <row r="111" spans="1:3" ht="12.75">
      <c r="A111" s="31" t="s">
        <v>10</v>
      </c>
      <c r="B111" s="32">
        <f>C109*Nominalzins/Raten_pro_Jahr</f>
        <v>566.0129022077557</v>
      </c>
      <c r="C111" s="32">
        <f>C109-Rate+B111</f>
        <v>113048.5933437589</v>
      </c>
    </row>
    <row r="112" spans="1:3" ht="12.75">
      <c r="A112" s="30" t="s">
        <v>61</v>
      </c>
      <c r="B112" s="26">
        <f>-Darlehen*(Nominalzins+Tilgung)/Raten_pro_Jahr</f>
        <v>-720</v>
      </c>
      <c r="C112" s="30"/>
    </row>
    <row r="113" spans="1:3" ht="12.75">
      <c r="A113" s="31" t="s">
        <v>10</v>
      </c>
      <c r="B113" s="32">
        <f>C111*Nominalzins/Raten_pro_Jahr</f>
        <v>565.2429667187945</v>
      </c>
      <c r="C113" s="32">
        <f>C111-Rate+B113</f>
        <v>112893.8363104777</v>
      </c>
    </row>
    <row r="114" spans="1:3" ht="12.75">
      <c r="A114" s="30" t="s">
        <v>62</v>
      </c>
      <c r="B114" s="26">
        <f>-Darlehen*(Nominalzins+Tilgung)/Raten_pro_Jahr</f>
        <v>-720</v>
      </c>
      <c r="C114" s="30"/>
    </row>
    <row r="115" spans="1:3" ht="12.75">
      <c r="A115" s="31" t="s">
        <v>10</v>
      </c>
      <c r="B115" s="32">
        <f>C113*Nominalzins/Raten_pro_Jahr</f>
        <v>564.4691815523885</v>
      </c>
      <c r="C115" s="32">
        <f>C113-Rate+B115</f>
        <v>112738.30549203008</v>
      </c>
    </row>
    <row r="116" spans="1:3" ht="12.75">
      <c r="A116" s="30" t="s">
        <v>63</v>
      </c>
      <c r="B116" s="26">
        <f>-Darlehen*(Nominalzins+Tilgung)/Raten_pro_Jahr</f>
        <v>-720</v>
      </c>
      <c r="C116" s="30"/>
    </row>
    <row r="117" spans="1:3" ht="12.75">
      <c r="A117" s="31" t="s">
        <v>10</v>
      </c>
      <c r="B117" s="32">
        <f>C115*Nominalzins/Raten_pro_Jahr</f>
        <v>563.6915274601504</v>
      </c>
      <c r="C117" s="32">
        <f>C115-Rate+B117</f>
        <v>112581.99701949023</v>
      </c>
    </row>
    <row r="118" spans="1:3" ht="12.75">
      <c r="A118" s="30" t="s">
        <v>64</v>
      </c>
      <c r="B118" s="26">
        <f>-Darlehen*(Nominalzins+Tilgung)/Raten_pro_Jahr</f>
        <v>-720</v>
      </c>
      <c r="C118" s="30"/>
    </row>
    <row r="119" spans="1:3" ht="12.75">
      <c r="A119" s="31" t="s">
        <v>10</v>
      </c>
      <c r="B119" s="32">
        <f>C117*Nominalzins/Raten_pro_Jahr</f>
        <v>562.9099850974511</v>
      </c>
      <c r="C119" s="32">
        <f>C117-Rate+B119</f>
        <v>112424.90700458767</v>
      </c>
    </row>
    <row r="120" spans="1:3" ht="12.75">
      <c r="A120" s="30" t="s">
        <v>65</v>
      </c>
      <c r="B120" s="26">
        <f>-Darlehen*(Nominalzins+Tilgung)/Raten_pro_Jahr</f>
        <v>-720</v>
      </c>
      <c r="C120" s="30"/>
    </row>
    <row r="121" spans="1:3" ht="12.75">
      <c r="A121" s="31" t="s">
        <v>10</v>
      </c>
      <c r="B121" s="32">
        <f>C119*Nominalzins/Raten_pro_Jahr</f>
        <v>562.1245350229384</v>
      </c>
      <c r="C121" s="32">
        <f>C119-Rate+B121</f>
        <v>112267.03153961062</v>
      </c>
    </row>
    <row r="122" spans="1:3" ht="12.75">
      <c r="A122" s="30" t="s">
        <v>66</v>
      </c>
      <c r="B122" s="26">
        <f>-Darlehen*(Nominalzins+Tilgung)/Raten_pro_Jahr</f>
        <v>-720</v>
      </c>
      <c r="C122" s="30"/>
    </row>
    <row r="123" spans="1:3" ht="12.75">
      <c r="A123" s="31" t="s">
        <v>10</v>
      </c>
      <c r="B123" s="32">
        <f>C121*Nominalzins/Raten_pro_Jahr</f>
        <v>561.3351576980531</v>
      </c>
      <c r="C123" s="32">
        <f>C121-Rate+B123</f>
        <v>112108.36669730867</v>
      </c>
    </row>
    <row r="124" spans="1:3" ht="12.75">
      <c r="A124" s="30" t="s">
        <v>67</v>
      </c>
      <c r="B124" s="26">
        <f>-Darlehen*(Nominalzins+Tilgung)/Raten_pro_Jahr</f>
        <v>-720</v>
      </c>
      <c r="C124" s="30"/>
    </row>
    <row r="125" spans="1:3" ht="12.75">
      <c r="A125" s="31" t="s">
        <v>10</v>
      </c>
      <c r="B125" s="32">
        <f>C123*Nominalzins/Raten_pro_Jahr</f>
        <v>560.5418334865433</v>
      </c>
      <c r="C125" s="32">
        <f>C123-Rate+B125</f>
        <v>111948.9085307952</v>
      </c>
    </row>
    <row r="126" spans="1:3" ht="12.75">
      <c r="A126" s="30" t="s">
        <v>68</v>
      </c>
      <c r="B126" s="26">
        <f>-Darlehen*(Nominalzins+Tilgung)/Raten_pro_Jahr</f>
        <v>-720</v>
      </c>
      <c r="C126" s="30"/>
    </row>
    <row r="127" spans="1:3" ht="12.75">
      <c r="A127" s="31" t="s">
        <v>10</v>
      </c>
      <c r="B127" s="32">
        <f>C125*Nominalzins/Raten_pro_Jahr</f>
        <v>559.744542653976</v>
      </c>
      <c r="C127" s="32">
        <f>C125-Rate+B127</f>
        <v>111788.65307344918</v>
      </c>
    </row>
    <row r="128" spans="1:3" ht="12.75">
      <c r="A128" s="30" t="s">
        <v>69</v>
      </c>
      <c r="B128" s="26">
        <f>-Darlehen*(Nominalzins+Tilgung)/Raten_pro_Jahr</f>
        <v>-720</v>
      </c>
      <c r="C128" s="30"/>
    </row>
    <row r="129" spans="1:3" ht="12.75">
      <c r="A129" s="31" t="s">
        <v>10</v>
      </c>
      <c r="B129" s="32">
        <f>C127*Nominalzins/Raten_pro_Jahr</f>
        <v>558.9432653672459</v>
      </c>
      <c r="C129" s="33">
        <f>C127-Rate+B129</f>
        <v>111627.59633881642</v>
      </c>
    </row>
  </sheetData>
  <sheetProtection password="C61B" sheet="1" objects="1" scenarios="1"/>
  <mergeCells count="7">
    <mergeCell ref="A1:D1"/>
    <mergeCell ref="A6:D6"/>
    <mergeCell ref="A7:D7"/>
    <mergeCell ref="A2:D2"/>
    <mergeCell ref="A3:D3"/>
    <mergeCell ref="A4:D4"/>
    <mergeCell ref="A5:D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showGridLines="0" workbookViewId="0" topLeftCell="A1">
      <selection activeCell="A1" sqref="A1:C1"/>
    </sheetView>
  </sheetViews>
  <sheetFormatPr defaultColWidth="11.421875" defaultRowHeight="12.75"/>
  <cols>
    <col min="2" max="2" width="17.140625" style="0" customWidth="1"/>
    <col min="3" max="3" width="13.7109375" style="0" customWidth="1"/>
    <col min="4" max="4" width="17.8515625" style="0" customWidth="1"/>
  </cols>
  <sheetData>
    <row r="1" spans="1:3" ht="12.75">
      <c r="A1" s="43" t="s">
        <v>85</v>
      </c>
      <c r="B1" s="43"/>
      <c r="C1" s="43"/>
    </row>
    <row r="2" spans="1:2" ht="39">
      <c r="A2" s="3" t="s">
        <v>72</v>
      </c>
      <c r="B2" s="24" t="s">
        <v>84</v>
      </c>
    </row>
    <row r="3" spans="1:2" ht="12.75">
      <c r="A3" s="3">
        <v>0</v>
      </c>
      <c r="B3" s="25">
        <f>-Darlehen*(1-Disagio)</f>
        <v>-116400</v>
      </c>
    </row>
    <row r="4" spans="1:2" ht="12.75">
      <c r="A4" s="3">
        <v>1</v>
      </c>
      <c r="B4" s="25">
        <f>Rate</f>
        <v>720</v>
      </c>
    </row>
    <row r="5" spans="1:2" ht="12.75">
      <c r="A5" s="3">
        <v>2</v>
      </c>
      <c r="B5" s="25">
        <f aca="true" t="shared" si="0" ref="B5:B62">Rate</f>
        <v>720</v>
      </c>
    </row>
    <row r="6" spans="1:2" ht="12.75">
      <c r="A6" s="3">
        <v>3</v>
      </c>
      <c r="B6" s="25">
        <f t="shared" si="0"/>
        <v>720</v>
      </c>
    </row>
    <row r="7" spans="1:2" ht="12.75">
      <c r="A7" s="3">
        <v>4</v>
      </c>
      <c r="B7" s="25">
        <f t="shared" si="0"/>
        <v>720</v>
      </c>
    </row>
    <row r="8" spans="1:2" ht="12.75">
      <c r="A8" s="3">
        <v>5</v>
      </c>
      <c r="B8" s="25">
        <f t="shared" si="0"/>
        <v>720</v>
      </c>
    </row>
    <row r="9" spans="1:2" ht="12.75">
      <c r="A9" s="3">
        <v>6</v>
      </c>
      <c r="B9" s="25">
        <f t="shared" si="0"/>
        <v>720</v>
      </c>
    </row>
    <row r="10" spans="1:2" ht="12.75">
      <c r="A10" s="3">
        <v>7</v>
      </c>
      <c r="B10" s="25">
        <f t="shared" si="0"/>
        <v>720</v>
      </c>
    </row>
    <row r="11" spans="1:2" ht="12.75">
      <c r="A11" s="3">
        <v>8</v>
      </c>
      <c r="B11" s="25">
        <f t="shared" si="0"/>
        <v>720</v>
      </c>
    </row>
    <row r="12" spans="1:2" ht="12.75">
      <c r="A12" s="3">
        <v>9</v>
      </c>
      <c r="B12" s="25">
        <f t="shared" si="0"/>
        <v>720</v>
      </c>
    </row>
    <row r="13" spans="1:2" ht="12.75">
      <c r="A13" s="3">
        <v>10</v>
      </c>
      <c r="B13" s="25">
        <f t="shared" si="0"/>
        <v>720</v>
      </c>
    </row>
    <row r="14" spans="1:2" ht="12.75">
      <c r="A14" s="3">
        <v>11</v>
      </c>
      <c r="B14" s="25">
        <f t="shared" si="0"/>
        <v>720</v>
      </c>
    </row>
    <row r="15" spans="1:2" ht="12.75">
      <c r="A15" s="3">
        <v>12</v>
      </c>
      <c r="B15" s="25">
        <f t="shared" si="0"/>
        <v>720</v>
      </c>
    </row>
    <row r="16" spans="1:2" ht="12.75">
      <c r="A16" s="3">
        <v>13</v>
      </c>
      <c r="B16" s="25">
        <f t="shared" si="0"/>
        <v>720</v>
      </c>
    </row>
    <row r="17" spans="1:2" ht="12.75">
      <c r="A17" s="3">
        <v>14</v>
      </c>
      <c r="B17" s="25">
        <f t="shared" si="0"/>
        <v>720</v>
      </c>
    </row>
    <row r="18" spans="1:2" ht="12.75">
      <c r="A18" s="3">
        <v>15</v>
      </c>
      <c r="B18" s="25">
        <f t="shared" si="0"/>
        <v>720</v>
      </c>
    </row>
    <row r="19" spans="1:2" ht="12.75">
      <c r="A19" s="3">
        <v>16</v>
      </c>
      <c r="B19" s="25">
        <f t="shared" si="0"/>
        <v>720</v>
      </c>
    </row>
    <row r="20" spans="1:2" ht="12.75">
      <c r="A20" s="3">
        <v>17</v>
      </c>
      <c r="B20" s="25">
        <f t="shared" si="0"/>
        <v>720</v>
      </c>
    </row>
    <row r="21" spans="1:2" ht="12.75">
      <c r="A21" s="3">
        <v>18</v>
      </c>
      <c r="B21" s="25">
        <f t="shared" si="0"/>
        <v>720</v>
      </c>
    </row>
    <row r="22" spans="1:2" ht="12.75">
      <c r="A22" s="3">
        <v>19</v>
      </c>
      <c r="B22" s="25">
        <f t="shared" si="0"/>
        <v>720</v>
      </c>
    </row>
    <row r="23" spans="1:2" ht="12.75">
      <c r="A23" s="3">
        <v>20</v>
      </c>
      <c r="B23" s="25">
        <f t="shared" si="0"/>
        <v>720</v>
      </c>
    </row>
    <row r="24" spans="1:2" ht="12.75">
      <c r="A24" s="3">
        <v>21</v>
      </c>
      <c r="B24" s="25">
        <f t="shared" si="0"/>
        <v>720</v>
      </c>
    </row>
    <row r="25" spans="1:2" ht="12.75">
      <c r="A25" s="3">
        <v>22</v>
      </c>
      <c r="B25" s="25">
        <f t="shared" si="0"/>
        <v>720</v>
      </c>
    </row>
    <row r="26" spans="1:2" ht="12.75">
      <c r="A26" s="3">
        <v>23</v>
      </c>
      <c r="B26" s="25">
        <f t="shared" si="0"/>
        <v>720</v>
      </c>
    </row>
    <row r="27" spans="1:2" ht="12.75">
      <c r="A27" s="3">
        <v>24</v>
      </c>
      <c r="B27" s="25">
        <f t="shared" si="0"/>
        <v>720</v>
      </c>
    </row>
    <row r="28" spans="1:2" ht="12.75">
      <c r="A28" s="3">
        <v>25</v>
      </c>
      <c r="B28" s="25">
        <f t="shared" si="0"/>
        <v>720</v>
      </c>
    </row>
    <row r="29" spans="1:2" ht="12.75">
      <c r="A29" s="3">
        <v>26</v>
      </c>
      <c r="B29" s="25">
        <f t="shared" si="0"/>
        <v>720</v>
      </c>
    </row>
    <row r="30" spans="1:2" ht="12.75">
      <c r="A30" s="3">
        <v>27</v>
      </c>
      <c r="B30" s="25">
        <f t="shared" si="0"/>
        <v>720</v>
      </c>
    </row>
    <row r="31" spans="1:2" ht="12.75">
      <c r="A31" s="3">
        <v>28</v>
      </c>
      <c r="B31" s="25">
        <f t="shared" si="0"/>
        <v>720</v>
      </c>
    </row>
    <row r="32" spans="1:2" ht="12.75">
      <c r="A32" s="3">
        <v>29</v>
      </c>
      <c r="B32" s="25">
        <f t="shared" si="0"/>
        <v>720</v>
      </c>
    </row>
    <row r="33" spans="1:2" ht="12.75">
      <c r="A33" s="3">
        <v>30</v>
      </c>
      <c r="B33" s="25">
        <f t="shared" si="0"/>
        <v>720</v>
      </c>
    </row>
    <row r="34" spans="1:2" ht="12.75">
      <c r="A34" s="3">
        <v>31</v>
      </c>
      <c r="B34" s="25">
        <f t="shared" si="0"/>
        <v>720</v>
      </c>
    </row>
    <row r="35" spans="1:2" ht="12.75">
      <c r="A35" s="3">
        <v>32</v>
      </c>
      <c r="B35" s="25">
        <f t="shared" si="0"/>
        <v>720</v>
      </c>
    </row>
    <row r="36" spans="1:2" ht="12.75">
      <c r="A36" s="3">
        <v>33</v>
      </c>
      <c r="B36" s="25">
        <f t="shared" si="0"/>
        <v>720</v>
      </c>
    </row>
    <row r="37" spans="1:2" ht="12.75">
      <c r="A37" s="3">
        <v>34</v>
      </c>
      <c r="B37" s="25">
        <f t="shared" si="0"/>
        <v>720</v>
      </c>
    </row>
    <row r="38" spans="1:2" ht="12.75">
      <c r="A38" s="3">
        <v>35</v>
      </c>
      <c r="B38" s="25">
        <f t="shared" si="0"/>
        <v>720</v>
      </c>
    </row>
    <row r="39" spans="1:2" ht="12.75">
      <c r="A39" s="3">
        <v>36</v>
      </c>
      <c r="B39" s="25">
        <f t="shared" si="0"/>
        <v>720</v>
      </c>
    </row>
    <row r="40" spans="1:2" ht="12.75">
      <c r="A40" s="3">
        <v>37</v>
      </c>
      <c r="B40" s="25">
        <f t="shared" si="0"/>
        <v>720</v>
      </c>
    </row>
    <row r="41" spans="1:2" ht="12.75">
      <c r="A41" s="3">
        <v>38</v>
      </c>
      <c r="B41" s="25">
        <f t="shared" si="0"/>
        <v>720</v>
      </c>
    </row>
    <row r="42" spans="1:2" ht="12.75">
      <c r="A42" s="3">
        <v>39</v>
      </c>
      <c r="B42" s="25">
        <f t="shared" si="0"/>
        <v>720</v>
      </c>
    </row>
    <row r="43" spans="1:2" ht="12.75">
      <c r="A43" s="3">
        <v>40</v>
      </c>
      <c r="B43" s="25">
        <f t="shared" si="0"/>
        <v>720</v>
      </c>
    </row>
    <row r="44" spans="1:2" ht="12.75">
      <c r="A44" s="3">
        <v>41</v>
      </c>
      <c r="B44" s="25">
        <f t="shared" si="0"/>
        <v>720</v>
      </c>
    </row>
    <row r="45" spans="1:2" ht="12.75">
      <c r="A45" s="3">
        <v>42</v>
      </c>
      <c r="B45" s="25">
        <f t="shared" si="0"/>
        <v>720</v>
      </c>
    </row>
    <row r="46" spans="1:2" ht="12.75">
      <c r="A46" s="3">
        <v>43</v>
      </c>
      <c r="B46" s="25">
        <f t="shared" si="0"/>
        <v>720</v>
      </c>
    </row>
    <row r="47" spans="1:2" ht="12.75">
      <c r="A47" s="3">
        <v>44</v>
      </c>
      <c r="B47" s="25">
        <f t="shared" si="0"/>
        <v>720</v>
      </c>
    </row>
    <row r="48" spans="1:2" ht="12.75">
      <c r="A48" s="3">
        <v>45</v>
      </c>
      <c r="B48" s="25">
        <f t="shared" si="0"/>
        <v>720</v>
      </c>
    </row>
    <row r="49" spans="1:2" ht="12.75">
      <c r="A49" s="3">
        <v>46</v>
      </c>
      <c r="B49" s="25">
        <f t="shared" si="0"/>
        <v>720</v>
      </c>
    </row>
    <row r="50" spans="1:2" ht="12.75">
      <c r="A50" s="3">
        <v>47</v>
      </c>
      <c r="B50" s="25">
        <f t="shared" si="0"/>
        <v>720</v>
      </c>
    </row>
    <row r="51" spans="1:2" ht="12.75">
      <c r="A51" s="3">
        <v>48</v>
      </c>
      <c r="B51" s="25">
        <f t="shared" si="0"/>
        <v>720</v>
      </c>
    </row>
    <row r="52" spans="1:2" ht="12.75">
      <c r="A52" s="3">
        <v>49</v>
      </c>
      <c r="B52" s="25">
        <f t="shared" si="0"/>
        <v>720</v>
      </c>
    </row>
    <row r="53" spans="1:2" ht="12.75">
      <c r="A53" s="3">
        <v>50</v>
      </c>
      <c r="B53" s="25">
        <f t="shared" si="0"/>
        <v>720</v>
      </c>
    </row>
    <row r="54" spans="1:2" ht="12.75">
      <c r="A54" s="3">
        <v>51</v>
      </c>
      <c r="B54" s="25">
        <f t="shared" si="0"/>
        <v>720</v>
      </c>
    </row>
    <row r="55" spans="1:2" ht="12.75">
      <c r="A55" s="3">
        <v>52</v>
      </c>
      <c r="B55" s="25">
        <f t="shared" si="0"/>
        <v>720</v>
      </c>
    </row>
    <row r="56" spans="1:2" ht="12.75">
      <c r="A56" s="3">
        <v>53</v>
      </c>
      <c r="B56" s="25">
        <f t="shared" si="0"/>
        <v>720</v>
      </c>
    </row>
    <row r="57" spans="1:2" ht="12.75">
      <c r="A57" s="3">
        <v>54</v>
      </c>
      <c r="B57" s="25">
        <f t="shared" si="0"/>
        <v>720</v>
      </c>
    </row>
    <row r="58" spans="1:2" ht="12.75">
      <c r="A58" s="3">
        <v>55</v>
      </c>
      <c r="B58" s="25">
        <f t="shared" si="0"/>
        <v>720</v>
      </c>
    </row>
    <row r="59" spans="1:2" ht="12.75">
      <c r="A59" s="3">
        <v>56</v>
      </c>
      <c r="B59" s="25">
        <f t="shared" si="0"/>
        <v>720</v>
      </c>
    </row>
    <row r="60" spans="1:2" ht="12.75">
      <c r="A60" s="3">
        <v>57</v>
      </c>
      <c r="B60" s="25">
        <f t="shared" si="0"/>
        <v>720</v>
      </c>
    </row>
    <row r="61" spans="1:2" ht="12.75">
      <c r="A61" s="3">
        <v>58</v>
      </c>
      <c r="B61" s="25">
        <f t="shared" si="0"/>
        <v>720</v>
      </c>
    </row>
    <row r="62" spans="1:2" ht="12.75">
      <c r="A62" s="3">
        <v>59</v>
      </c>
      <c r="B62" s="25">
        <f t="shared" si="0"/>
        <v>720</v>
      </c>
    </row>
    <row r="63" spans="1:4" ht="39.75" customHeight="1" thickBot="1">
      <c r="A63" s="27">
        <v>60</v>
      </c>
      <c r="B63" s="28">
        <f>Rate+Restschuld</f>
        <v>112347.59633881642</v>
      </c>
      <c r="C63" s="46" t="s">
        <v>104</v>
      </c>
      <c r="D63" s="44"/>
    </row>
    <row r="64" spans="1:3" ht="14.25" thickBot="1" thickTop="1">
      <c r="A64" s="21" t="s">
        <v>80</v>
      </c>
      <c r="B64" s="22">
        <f>IRR(B3:B63,0.5%)</f>
        <v>0.005608881575564604</v>
      </c>
      <c r="C64" s="23" t="s">
        <v>105</v>
      </c>
    </row>
    <row r="65" ht="13.5" thickTop="1">
      <c r="A65" t="s">
        <v>83</v>
      </c>
    </row>
  </sheetData>
  <sheetProtection password="C61B" sheet="1" objects="1" scenarios="1"/>
  <mergeCells count="2">
    <mergeCell ref="C63:D63"/>
    <mergeCell ref="A1:C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3"/>
  <sheetViews>
    <sheetView showGridLines="0" workbookViewId="0" topLeftCell="A1">
      <selection activeCell="A1" sqref="A1:D1"/>
    </sheetView>
  </sheetViews>
  <sheetFormatPr defaultColWidth="11.421875" defaultRowHeight="12.75"/>
  <cols>
    <col min="3" max="3" width="14.7109375" style="0" bestFit="1" customWidth="1"/>
    <col min="4" max="4" width="13.00390625" style="0" bestFit="1" customWidth="1"/>
  </cols>
  <sheetData>
    <row r="1" spans="1:4" ht="12.75">
      <c r="A1" s="43" t="s">
        <v>86</v>
      </c>
      <c r="B1" s="43"/>
      <c r="C1" s="43"/>
      <c r="D1" s="43"/>
    </row>
    <row r="2" spans="1:4" ht="12.75">
      <c r="A2" s="47" t="s">
        <v>91</v>
      </c>
      <c r="B2" s="47"/>
      <c r="C2" s="47"/>
      <c r="D2" s="47"/>
    </row>
    <row r="3" spans="1:4" ht="12.75">
      <c r="A3" s="49" t="s">
        <v>90</v>
      </c>
      <c r="B3" s="49"/>
      <c r="C3" s="49"/>
      <c r="D3" s="49"/>
    </row>
    <row r="4" spans="1:4" ht="26.25" customHeight="1">
      <c r="A4" s="48" t="s">
        <v>92</v>
      </c>
      <c r="B4" s="48"/>
      <c r="C4" s="48"/>
      <c r="D4" s="48"/>
    </row>
    <row r="5" spans="1:4" ht="39.75" customHeight="1">
      <c r="A5" s="48" t="s">
        <v>101</v>
      </c>
      <c r="B5" s="48"/>
      <c r="C5" s="48"/>
      <c r="D5" s="48"/>
    </row>
    <row r="6" spans="1:4" ht="12.75" customHeight="1">
      <c r="A6" s="48" t="s">
        <v>93</v>
      </c>
      <c r="B6" s="48"/>
      <c r="C6" s="48"/>
      <c r="D6" s="48"/>
    </row>
    <row r="7" spans="1:4" ht="39.75" customHeight="1">
      <c r="A7" s="48" t="s">
        <v>98</v>
      </c>
      <c r="B7" s="48"/>
      <c r="C7" s="48"/>
      <c r="D7" s="48"/>
    </row>
    <row r="8" spans="1:4" ht="54" customHeight="1">
      <c r="A8" s="48" t="s">
        <v>106</v>
      </c>
      <c r="B8" s="48"/>
      <c r="C8" s="48"/>
      <c r="D8" s="48"/>
    </row>
    <row r="9" spans="1:3" ht="12.75">
      <c r="A9" s="3" t="s">
        <v>5</v>
      </c>
      <c r="B9" s="3" t="s">
        <v>6</v>
      </c>
      <c r="C9" s="3" t="s">
        <v>7</v>
      </c>
    </row>
    <row r="10" spans="1:3" ht="12.75">
      <c r="A10" s="29" t="s">
        <v>73</v>
      </c>
      <c r="B10" s="29"/>
      <c r="C10" s="25">
        <f>Darlehen*(1-Disagio)</f>
        <v>116400</v>
      </c>
    </row>
    <row r="11" spans="1:3" ht="12.75">
      <c r="A11" s="34" t="s">
        <v>9</v>
      </c>
      <c r="B11" s="35">
        <f>Rate</f>
        <v>720</v>
      </c>
      <c r="C11" s="34"/>
    </row>
    <row r="12" spans="1:3" ht="12.75">
      <c r="A12" s="31" t="s">
        <v>10</v>
      </c>
      <c r="B12" s="32">
        <f>C10*konformer_Monatszins</f>
        <v>652.8738153957199</v>
      </c>
      <c r="C12" s="32">
        <f>C10-B11+B12</f>
        <v>116332.87381539572</v>
      </c>
    </row>
    <row r="13" spans="1:3" ht="12.75">
      <c r="A13" s="34" t="s">
        <v>11</v>
      </c>
      <c r="B13" s="35">
        <f>Rate</f>
        <v>720</v>
      </c>
      <c r="C13" s="34"/>
    </row>
    <row r="14" spans="1:3" ht="12.75">
      <c r="A14" s="31" t="s">
        <v>10</v>
      </c>
      <c r="B14" s="32">
        <f>C12*konformer_Monatszins</f>
        <v>652.4973125756551</v>
      </c>
      <c r="C14" s="32">
        <f>C12-B13+B14</f>
        <v>116265.37112797138</v>
      </c>
    </row>
    <row r="15" spans="1:3" ht="12.75">
      <c r="A15" s="34" t="s">
        <v>12</v>
      </c>
      <c r="B15" s="35">
        <f>Rate</f>
        <v>720</v>
      </c>
      <c r="C15" s="34"/>
    </row>
    <row r="16" spans="1:3" ht="12.75">
      <c r="A16" s="31" t="s">
        <v>10</v>
      </c>
      <c r="B16" s="32">
        <f>C14*konformer_Monatszins</f>
        <v>652.1186979958595</v>
      </c>
      <c r="C16" s="32">
        <f>C14-B15+B16</f>
        <v>116197.48982596723</v>
      </c>
    </row>
    <row r="17" spans="1:3" ht="12.75">
      <c r="A17" s="34" t="s">
        <v>13</v>
      </c>
      <c r="B17" s="35">
        <f>Rate</f>
        <v>720</v>
      </c>
      <c r="C17" s="34"/>
    </row>
    <row r="18" spans="1:3" ht="12.75">
      <c r="A18" s="31" t="s">
        <v>10</v>
      </c>
      <c r="B18" s="32">
        <f>C16*konformer_Monatszins</f>
        <v>651.7379598117232</v>
      </c>
      <c r="C18" s="32">
        <f>C16-B17+B18</f>
        <v>116129.22778577896</v>
      </c>
    </row>
    <row r="19" spans="1:3" ht="12.75">
      <c r="A19" s="34" t="s">
        <v>14</v>
      </c>
      <c r="B19" s="35">
        <f>Rate</f>
        <v>720</v>
      </c>
      <c r="C19" s="34"/>
    </row>
    <row r="20" spans="1:3" ht="12.75">
      <c r="A20" s="31" t="s">
        <v>10</v>
      </c>
      <c r="B20" s="32">
        <f>C18*konformer_Monatszins</f>
        <v>651.3550861122008</v>
      </c>
      <c r="C20" s="32">
        <f>C18-B19+B20</f>
        <v>116060.58287189117</v>
      </c>
    </row>
    <row r="21" spans="1:3" ht="12.75">
      <c r="A21" s="34" t="s">
        <v>15</v>
      </c>
      <c r="B21" s="35">
        <f>Rate</f>
        <v>720</v>
      </c>
      <c r="C21" s="34"/>
    </row>
    <row r="22" spans="1:3" ht="12.75">
      <c r="A22" s="31" t="s">
        <v>10</v>
      </c>
      <c r="B22" s="32">
        <f>C20*konformer_Monatszins</f>
        <v>650.9700649194392</v>
      </c>
      <c r="C22" s="32">
        <f>C20-B21+B22</f>
        <v>115991.5529368106</v>
      </c>
    </row>
    <row r="23" spans="1:3" ht="12.75">
      <c r="A23" s="34" t="s">
        <v>16</v>
      </c>
      <c r="B23" s="35">
        <f>Rate</f>
        <v>720</v>
      </c>
      <c r="C23" s="34"/>
    </row>
    <row r="24" spans="1:3" ht="12.75">
      <c r="A24" s="31" t="s">
        <v>10</v>
      </c>
      <c r="B24" s="32">
        <f>C22*konformer_Monatszins</f>
        <v>650.5828841884035</v>
      </c>
      <c r="C24" s="32">
        <f>C22-B23+B24</f>
        <v>115922.13582099901</v>
      </c>
    </row>
    <row r="25" spans="1:3" ht="12.75">
      <c r="A25" s="34" t="s">
        <v>17</v>
      </c>
      <c r="B25" s="35">
        <f>Rate</f>
        <v>720</v>
      </c>
      <c r="C25" s="34"/>
    </row>
    <row r="26" spans="1:3" ht="12.75">
      <c r="A26" s="34" t="s">
        <v>10</v>
      </c>
      <c r="B26" s="35">
        <f>C24*konformer_Monatszins</f>
        <v>650.193531806499</v>
      </c>
      <c r="C26" s="35">
        <f>C24-B25+B26</f>
        <v>115852.32935280551</v>
      </c>
    </row>
    <row r="27" spans="1:3" ht="12.75">
      <c r="A27" s="34" t="s">
        <v>18</v>
      </c>
      <c r="B27" s="35">
        <f>Rate</f>
        <v>720</v>
      </c>
      <c r="C27" s="34"/>
    </row>
    <row r="28" spans="1:3" ht="12.75">
      <c r="A28" s="34" t="s">
        <v>10</v>
      </c>
      <c r="B28" s="35">
        <f>C26*konformer_Monatszins</f>
        <v>649.8019955931932</v>
      </c>
      <c r="C28" s="35">
        <f>C26-B27+B28</f>
        <v>115782.1313483987</v>
      </c>
    </row>
    <row r="29" spans="1:3" ht="12.75">
      <c r="A29" s="34" t="s">
        <v>19</v>
      </c>
      <c r="B29" s="35">
        <f>Rate</f>
        <v>720</v>
      </c>
      <c r="C29" s="34"/>
    </row>
    <row r="30" spans="1:3" ht="12.75">
      <c r="A30" s="34" t="s">
        <v>10</v>
      </c>
      <c r="B30" s="35">
        <f>C28*konformer_Monatszins</f>
        <v>649.4082632996344</v>
      </c>
      <c r="C30" s="35">
        <f>C28-B29+B30</f>
        <v>115711.53961169833</v>
      </c>
    </row>
    <row r="31" spans="1:3" ht="12.75">
      <c r="A31" s="34" t="s">
        <v>20</v>
      </c>
      <c r="B31" s="35">
        <f>Rate</f>
        <v>720</v>
      </c>
      <c r="C31" s="34"/>
    </row>
    <row r="32" spans="1:3" ht="12.75">
      <c r="A32" s="34" t="s">
        <v>10</v>
      </c>
      <c r="B32" s="35">
        <f>C30*konformer_Monatszins</f>
        <v>649.0123226082686</v>
      </c>
      <c r="C32" s="35">
        <f>C30-B31+B32</f>
        <v>115640.5519343066</v>
      </c>
    </row>
    <row r="33" spans="1:3" ht="12.75">
      <c r="A33" s="34" t="s">
        <v>21</v>
      </c>
      <c r="B33" s="35">
        <f>Rate</f>
        <v>720</v>
      </c>
      <c r="C33" s="34"/>
    </row>
    <row r="34" spans="1:3" ht="12.75">
      <c r="A34" s="34" t="s">
        <v>10</v>
      </c>
      <c r="B34" s="35">
        <f>C32*konformer_Monatszins</f>
        <v>648.614161132454</v>
      </c>
      <c r="C34" s="35">
        <f>C32-B33+B34</f>
        <v>115569.16609543905</v>
      </c>
    </row>
    <row r="35" spans="1:3" ht="12.75">
      <c r="A35" s="34" t="s">
        <v>22</v>
      </c>
      <c r="B35" s="35">
        <f>Rate</f>
        <v>720</v>
      </c>
      <c r="C35" s="34"/>
    </row>
    <row r="36" spans="1:3" ht="12.75">
      <c r="A36" s="34" t="s">
        <v>10</v>
      </c>
      <c r="B36" s="35">
        <f>C34*konformer_Monatszins</f>
        <v>648.2137664160737</v>
      </c>
      <c r="C36" s="35">
        <f>C34-B35+B36</f>
        <v>115497.37986185512</v>
      </c>
    </row>
    <row r="37" spans="1:3" ht="12.75">
      <c r="A37" s="34" t="s">
        <v>23</v>
      </c>
      <c r="B37" s="35">
        <f>Rate</f>
        <v>720</v>
      </c>
      <c r="C37" s="34"/>
    </row>
    <row r="38" spans="1:3" ht="12.75">
      <c r="A38" s="34" t="s">
        <v>10</v>
      </c>
      <c r="B38" s="35">
        <f>C36*konformer_Monatszins</f>
        <v>647.8111259331456</v>
      </c>
      <c r="C38" s="35">
        <f>C36-B37+B38</f>
        <v>115425.19098778827</v>
      </c>
    </row>
    <row r="39" spans="1:3" ht="12.75">
      <c r="A39" s="34" t="s">
        <v>24</v>
      </c>
      <c r="B39" s="35">
        <f>Rate</f>
        <v>720</v>
      </c>
      <c r="C39" s="34"/>
    </row>
    <row r="40" spans="1:3" ht="12.75">
      <c r="A40" s="34" t="s">
        <v>10</v>
      </c>
      <c r="B40" s="35">
        <f>C38*konformer_Monatszins</f>
        <v>647.4062270874313</v>
      </c>
      <c r="C40" s="35">
        <f>C38-B39+B40</f>
        <v>115352.5972148757</v>
      </c>
    </row>
    <row r="41" spans="1:3" ht="12.75">
      <c r="A41" s="34" t="s">
        <v>25</v>
      </c>
      <c r="B41" s="35">
        <f>Rate</f>
        <v>720</v>
      </c>
      <c r="C41" s="34"/>
    </row>
    <row r="42" spans="1:3" ht="12.75">
      <c r="A42" s="34" t="s">
        <v>10</v>
      </c>
      <c r="B42" s="35">
        <f>C40*konformer_Monatszins</f>
        <v>646.9990572120412</v>
      </c>
      <c r="C42" s="35">
        <f>C40-B41+B42</f>
        <v>115279.59627208774</v>
      </c>
    </row>
    <row r="43" spans="1:3" ht="12.75">
      <c r="A43" s="34" t="s">
        <v>26</v>
      </c>
      <c r="B43" s="35">
        <f>Rate</f>
        <v>720</v>
      </c>
      <c r="C43" s="34"/>
    </row>
    <row r="44" spans="1:3" ht="12.75">
      <c r="A44" s="34" t="s">
        <v>10</v>
      </c>
      <c r="B44" s="35">
        <f>C42*konformer_Monatszins</f>
        <v>646.589603569039</v>
      </c>
      <c r="C44" s="35">
        <f>C42-B43+B44</f>
        <v>115206.18587565678</v>
      </c>
    </row>
    <row r="45" spans="1:3" ht="12.75">
      <c r="A45" s="34" t="s">
        <v>27</v>
      </c>
      <c r="B45" s="35">
        <f>Rate</f>
        <v>720</v>
      </c>
      <c r="C45" s="34"/>
    </row>
    <row r="46" spans="1:3" ht="12.75">
      <c r="A46" s="34" t="s">
        <v>10</v>
      </c>
      <c r="B46" s="35">
        <f>C44*konformer_Monatszins</f>
        <v>646.1778533490425</v>
      </c>
      <c r="C46" s="35">
        <f>C44-B45+B46</f>
        <v>115132.36372900583</v>
      </c>
    </row>
    <row r="47" spans="1:3" ht="12.75">
      <c r="A47" s="34" t="s">
        <v>28</v>
      </c>
      <c r="B47" s="35">
        <f>Rate</f>
        <v>720</v>
      </c>
      <c r="C47" s="34"/>
    </row>
    <row r="48" spans="1:3" ht="12.75">
      <c r="A48" s="34" t="s">
        <v>10</v>
      </c>
      <c r="B48" s="35">
        <f>C46*konformer_Monatszins</f>
        <v>645.7637936708232</v>
      </c>
      <c r="C48" s="35">
        <f>C46-B47+B48</f>
        <v>115058.12752267664</v>
      </c>
    </row>
    <row r="49" spans="1:3" ht="12.75">
      <c r="A49" s="34" t="s">
        <v>29</v>
      </c>
      <c r="B49" s="35">
        <f>Rate</f>
        <v>720</v>
      </c>
      <c r="C49" s="34"/>
    </row>
    <row r="50" spans="1:3" ht="12.75">
      <c r="A50" s="34" t="s">
        <v>10</v>
      </c>
      <c r="B50" s="35">
        <f>C48*konformer_Monatszins</f>
        <v>645.3474115809038</v>
      </c>
      <c r="C50" s="35">
        <f>C48-B49+B50</f>
        <v>114983.47493425755</v>
      </c>
    </row>
    <row r="51" spans="1:3" ht="12.75">
      <c r="A51" s="34" t="s">
        <v>30</v>
      </c>
      <c r="B51" s="35">
        <f>Rate</f>
        <v>720</v>
      </c>
      <c r="C51" s="34"/>
    </row>
    <row r="52" spans="1:3" ht="12.75">
      <c r="A52" s="34" t="s">
        <v>10</v>
      </c>
      <c r="B52" s="35">
        <f>C50*konformer_Monatszins</f>
        <v>644.9286940531517</v>
      </c>
      <c r="C52" s="35">
        <f>C50-B51+B52</f>
        <v>114908.4036283107</v>
      </c>
    </row>
    <row r="53" spans="1:3" ht="12.75">
      <c r="A53" s="34" t="s">
        <v>31</v>
      </c>
      <c r="B53" s="35">
        <f>Rate</f>
        <v>720</v>
      </c>
      <c r="C53" s="34"/>
    </row>
    <row r="54" spans="1:3" ht="12.75">
      <c r="A54" s="34" t="s">
        <v>10</v>
      </c>
      <c r="B54" s="35">
        <f>C52*konformer_Monatszins</f>
        <v>644.5076279883727</v>
      </c>
      <c r="C54" s="35">
        <f>C52-B53+B54</f>
        <v>114832.91125629908</v>
      </c>
    </row>
    <row r="55" spans="1:3" ht="12.75">
      <c r="A55" s="34" t="s">
        <v>32</v>
      </c>
      <c r="B55" s="35">
        <f>Rate</f>
        <v>720</v>
      </c>
      <c r="C55" s="34"/>
    </row>
    <row r="56" spans="1:3" ht="12.75">
      <c r="A56" s="34" t="s">
        <v>10</v>
      </c>
      <c r="B56" s="35">
        <f>C54*konformer_Monatszins</f>
        <v>644.0842002139011</v>
      </c>
      <c r="C56" s="35">
        <f>C54-B55+B56</f>
        <v>114756.99545651297</v>
      </c>
    </row>
    <row r="57" spans="1:3" ht="12.75">
      <c r="A57" s="34" t="s">
        <v>33</v>
      </c>
      <c r="B57" s="35">
        <f>Rate</f>
        <v>720</v>
      </c>
      <c r="C57" s="34"/>
    </row>
    <row r="58" spans="1:3" ht="12.75">
      <c r="A58" s="34" t="s">
        <v>10</v>
      </c>
      <c r="B58" s="35">
        <f>C56*konformer_Monatszins</f>
        <v>643.6583974831866</v>
      </c>
      <c r="C58" s="35">
        <f>C56-B57+B58</f>
        <v>114680.65385399616</v>
      </c>
    </row>
    <row r="59" spans="1:3" ht="12.75">
      <c r="A59" s="34" t="s">
        <v>34</v>
      </c>
      <c r="B59" s="35">
        <f>Rate</f>
        <v>720</v>
      </c>
      <c r="C59" s="34"/>
    </row>
    <row r="60" spans="1:3" ht="12.75">
      <c r="A60" s="34" t="s">
        <v>10</v>
      </c>
      <c r="B60" s="35">
        <f>C58*konformer_Monatszins</f>
        <v>643.230206475381</v>
      </c>
      <c r="C60" s="35">
        <f>C58-B59+B60</f>
        <v>114603.88406047154</v>
      </c>
    </row>
    <row r="61" spans="1:3" ht="12.75">
      <c r="A61" s="34" t="s">
        <v>35</v>
      </c>
      <c r="B61" s="35">
        <f>Rate</f>
        <v>720</v>
      </c>
      <c r="C61" s="34"/>
    </row>
    <row r="62" spans="1:3" ht="12.75">
      <c r="A62" s="34" t="s">
        <v>10</v>
      </c>
      <c r="B62" s="35">
        <f>C60*konformer_Monatszins</f>
        <v>642.7996137949208</v>
      </c>
      <c r="C62" s="35">
        <f>C60-B61+B62</f>
        <v>114526.68367426646</v>
      </c>
    </row>
    <row r="63" spans="1:3" ht="12.75">
      <c r="A63" s="34" t="s">
        <v>36</v>
      </c>
      <c r="B63" s="35">
        <f>Rate</f>
        <v>720</v>
      </c>
      <c r="C63" s="34"/>
    </row>
    <row r="64" spans="1:3" ht="12.75">
      <c r="A64" s="34" t="s">
        <v>10</v>
      </c>
      <c r="B64" s="35">
        <f>C62*konformer_Monatszins</f>
        <v>642.3666059711087</v>
      </c>
      <c r="C64" s="35">
        <f>C62-B63+B64</f>
        <v>114449.05028023757</v>
      </c>
    </row>
    <row r="65" spans="1:3" ht="12.75">
      <c r="A65" s="34" t="s">
        <v>37</v>
      </c>
      <c r="B65" s="35">
        <f>Rate</f>
        <v>720</v>
      </c>
      <c r="C65" s="34"/>
    </row>
    <row r="66" spans="1:3" ht="12.75">
      <c r="A66" s="34" t="s">
        <v>10</v>
      </c>
      <c r="B66" s="35">
        <f>C64*konformer_Monatszins</f>
        <v>641.9311694576916</v>
      </c>
      <c r="C66" s="35">
        <f>C64-B65+B66</f>
        <v>114370.98144969526</v>
      </c>
    </row>
    <row r="67" spans="1:3" ht="12.75">
      <c r="A67" s="34" t="s">
        <v>38</v>
      </c>
      <c r="B67" s="35">
        <f>Rate</f>
        <v>720</v>
      </c>
      <c r="C67" s="34"/>
    </row>
    <row r="68" spans="1:3" ht="12.75">
      <c r="A68" s="34" t="s">
        <v>10</v>
      </c>
      <c r="B68" s="35">
        <f>C66*konformer_Monatszins</f>
        <v>641.4932906324369</v>
      </c>
      <c r="C68" s="35">
        <f>C66-B67+B68</f>
        <v>114292.4747403277</v>
      </c>
    </row>
    <row r="69" spans="1:3" ht="12.75">
      <c r="A69" s="34" t="s">
        <v>39</v>
      </c>
      <c r="B69" s="35">
        <f>Rate</f>
        <v>720</v>
      </c>
      <c r="C69" s="34"/>
    </row>
    <row r="70" spans="1:3" ht="12.75">
      <c r="A70" s="34" t="s">
        <v>10</v>
      </c>
      <c r="B70" s="35">
        <f>C68*konformer_Monatszins</f>
        <v>641.052955796707</v>
      </c>
      <c r="C70" s="35">
        <f>C68-B69+B70</f>
        <v>114213.52769612441</v>
      </c>
    </row>
    <row r="71" spans="1:3" ht="12.75">
      <c r="A71" s="34" t="s">
        <v>40</v>
      </c>
      <c r="B71" s="35">
        <f>Rate</f>
        <v>720</v>
      </c>
      <c r="C71" s="34"/>
    </row>
    <row r="72" spans="1:3" ht="12.75">
      <c r="A72" s="34" t="s">
        <v>10</v>
      </c>
      <c r="B72" s="35">
        <f>C70*konformer_Monatszins</f>
        <v>640.6101511750298</v>
      </c>
      <c r="C72" s="35">
        <f>C70-B71+B72</f>
        <v>114134.13784729944</v>
      </c>
    </row>
    <row r="73" spans="1:3" ht="12.75">
      <c r="A73" s="34" t="s">
        <v>41</v>
      </c>
      <c r="B73" s="35">
        <f>Rate</f>
        <v>720</v>
      </c>
      <c r="C73" s="34"/>
    </row>
    <row r="74" spans="1:3" ht="12.75">
      <c r="A74" s="34" t="s">
        <v>10</v>
      </c>
      <c r="B74" s="35">
        <f>C72*konformer_Monatszins</f>
        <v>640.1648629146686</v>
      </c>
      <c r="C74" s="35">
        <f>C72-B73+B74</f>
        <v>114054.3027102141</v>
      </c>
    </row>
    <row r="75" spans="1:3" ht="12.75">
      <c r="A75" s="34" t="s">
        <v>42</v>
      </c>
      <c r="B75" s="35">
        <f>Rate</f>
        <v>720</v>
      </c>
      <c r="C75" s="34"/>
    </row>
    <row r="76" spans="1:3" ht="12.75">
      <c r="A76" s="34" t="s">
        <v>10</v>
      </c>
      <c r="B76" s="35">
        <f>C74*konformer_Monatszins</f>
        <v>639.717077085188</v>
      </c>
      <c r="C76" s="35">
        <f>C74-B75+B76</f>
        <v>113974.01978729929</v>
      </c>
    </row>
    <row r="77" spans="1:3" ht="12.75">
      <c r="A77" s="34" t="s">
        <v>43</v>
      </c>
      <c r="B77" s="35">
        <f>Rate</f>
        <v>720</v>
      </c>
      <c r="C77" s="34"/>
    </row>
    <row r="78" spans="1:3" ht="12.75">
      <c r="A78" s="34" t="s">
        <v>10</v>
      </c>
      <c r="B78" s="35">
        <f>C76*konformer_Monatszins</f>
        <v>639.2667796780186</v>
      </c>
      <c r="C78" s="35">
        <f>C76-B77+B78</f>
        <v>113893.2865669773</v>
      </c>
    </row>
    <row r="79" spans="1:3" ht="12.75">
      <c r="A79" s="34" t="s">
        <v>44</v>
      </c>
      <c r="B79" s="35">
        <f>Rate</f>
        <v>720</v>
      </c>
      <c r="C79" s="34"/>
    </row>
    <row r="80" spans="1:3" ht="12.75">
      <c r="A80" s="34" t="s">
        <v>10</v>
      </c>
      <c r="B80" s="35">
        <f>C78*konformer_Monatszins</f>
        <v>638.8139566060187</v>
      </c>
      <c r="C80" s="35">
        <f>C78-B79+B80</f>
        <v>113812.10052358331</v>
      </c>
    </row>
    <row r="81" spans="1:3" ht="12.75">
      <c r="A81" s="34" t="s">
        <v>45</v>
      </c>
      <c r="B81" s="35">
        <f>Rate</f>
        <v>720</v>
      </c>
      <c r="C81" s="34"/>
    </row>
    <row r="82" spans="1:3" ht="12.75">
      <c r="A82" s="34" t="s">
        <v>10</v>
      </c>
      <c r="B82" s="35">
        <f>C80*konformer_Monatszins</f>
        <v>638.3585937030331</v>
      </c>
      <c r="C82" s="35">
        <f>C80-B81+B82</f>
        <v>113730.45911728634</v>
      </c>
    </row>
    <row r="83" spans="1:3" ht="12.75">
      <c r="A83" s="34" t="s">
        <v>46</v>
      </c>
      <c r="B83" s="35">
        <f>Rate</f>
        <v>720</v>
      </c>
      <c r="C83" s="34"/>
    </row>
    <row r="84" spans="1:3" ht="12.75">
      <c r="A84" s="34" t="s">
        <v>10</v>
      </c>
      <c r="B84" s="35">
        <f>C82*konformer_Monatszins</f>
        <v>637.9006767234508</v>
      </c>
      <c r="C84" s="35">
        <f>C82-B83+B84</f>
        <v>113648.3597940098</v>
      </c>
    </row>
    <row r="85" spans="1:3" ht="12.75">
      <c r="A85" s="34" t="s">
        <v>47</v>
      </c>
      <c r="B85" s="35">
        <f>Rate</f>
        <v>720</v>
      </c>
      <c r="C85" s="34"/>
    </row>
    <row r="86" spans="1:3" ht="12.75">
      <c r="A86" s="34" t="s">
        <v>10</v>
      </c>
      <c r="B86" s="35">
        <f>C84*konformer_Monatszins</f>
        <v>637.4401913417587</v>
      </c>
      <c r="C86" s="35">
        <f>C84-B85+B86</f>
        <v>113565.79998535155</v>
      </c>
    </row>
    <row r="87" spans="1:3" ht="12.75">
      <c r="A87" s="34" t="s">
        <v>48</v>
      </c>
      <c r="B87" s="35">
        <f>Rate</f>
        <v>720</v>
      </c>
      <c r="C87" s="34"/>
    </row>
    <row r="88" spans="1:3" ht="12.75">
      <c r="A88" s="34" t="s">
        <v>10</v>
      </c>
      <c r="B88" s="35">
        <f>C86*konformer_Monatszins</f>
        <v>636.9771231520933</v>
      </c>
      <c r="C88" s="35">
        <f>C86-B87+B88</f>
        <v>113482.77710850364</v>
      </c>
    </row>
    <row r="89" spans="1:3" ht="12.75">
      <c r="A89" s="34" t="s">
        <v>49</v>
      </c>
      <c r="B89" s="35">
        <f>Rate</f>
        <v>720</v>
      </c>
      <c r="C89" s="34"/>
    </row>
    <row r="90" spans="1:3" ht="12.75">
      <c r="A90" s="34" t="s">
        <v>10</v>
      </c>
      <c r="B90" s="35">
        <f>C88*konformer_Monatszins</f>
        <v>636.5114576677906</v>
      </c>
      <c r="C90" s="35">
        <f>C88-B89+B90</f>
        <v>113399.28856617142</v>
      </c>
    </row>
    <row r="91" spans="1:3" ht="12.75">
      <c r="A91" s="34" t="s">
        <v>50</v>
      </c>
      <c r="B91" s="35">
        <f>Rate</f>
        <v>720</v>
      </c>
      <c r="C91" s="34"/>
    </row>
    <row r="92" spans="1:3" ht="12.75">
      <c r="A92" s="34" t="s">
        <v>10</v>
      </c>
      <c r="B92" s="35">
        <f>C90*konformer_Monatszins</f>
        <v>636.0431803209328</v>
      </c>
      <c r="C92" s="35">
        <f>C90-B91+B92</f>
        <v>113315.33174649236</v>
      </c>
    </row>
    <row r="93" spans="1:3" ht="12.75">
      <c r="A93" s="34" t="s">
        <v>51</v>
      </c>
      <c r="B93" s="35">
        <f>Rate</f>
        <v>720</v>
      </c>
      <c r="C93" s="34"/>
    </row>
    <row r="94" spans="1:3" ht="12.75">
      <c r="A94" s="34" t="s">
        <v>10</v>
      </c>
      <c r="B94" s="35">
        <f>C92*konformer_Monatszins</f>
        <v>635.5722764618919</v>
      </c>
      <c r="C94" s="35">
        <f>C92-B93+B94</f>
        <v>113230.90402295426</v>
      </c>
    </row>
    <row r="95" spans="1:3" ht="12.75">
      <c r="A95" s="34" t="s">
        <v>52</v>
      </c>
      <c r="B95" s="35">
        <f>Rate</f>
        <v>720</v>
      </c>
      <c r="C95" s="34"/>
    </row>
    <row r="96" spans="1:3" ht="12.75">
      <c r="A96" s="34" t="s">
        <v>10</v>
      </c>
      <c r="B96" s="35">
        <f>C94*konformer_Monatszins</f>
        <v>635.0987313588722</v>
      </c>
      <c r="C96" s="35">
        <f>C94-B95+B96</f>
        <v>113146.00275431313</v>
      </c>
    </row>
    <row r="97" spans="1:3" ht="12.75">
      <c r="A97" s="34" t="s">
        <v>53</v>
      </c>
      <c r="B97" s="35">
        <f>Rate</f>
        <v>720</v>
      </c>
      <c r="C97" s="34"/>
    </row>
    <row r="98" spans="1:3" ht="12.75">
      <c r="A98" s="34" t="s">
        <v>10</v>
      </c>
      <c r="B98" s="35">
        <f>C96*konformer_Monatszins</f>
        <v>634.6225301974489</v>
      </c>
      <c r="C98" s="35">
        <f>C96-B97+B98</f>
        <v>113060.62528451058</v>
      </c>
    </row>
    <row r="99" spans="1:3" ht="12.75">
      <c r="A99" s="34" t="s">
        <v>54</v>
      </c>
      <c r="B99" s="35">
        <f>Rate</f>
        <v>720</v>
      </c>
      <c r="C99" s="34"/>
    </row>
    <row r="100" spans="1:3" ht="12.75">
      <c r="A100" s="34" t="s">
        <v>10</v>
      </c>
      <c r="B100" s="35">
        <f>C98*konformer_Monatszins</f>
        <v>634.1436580801051</v>
      </c>
      <c r="C100" s="35">
        <f>C98-B99+B100</f>
        <v>112974.76894259069</v>
      </c>
    </row>
    <row r="101" spans="1:3" ht="12.75">
      <c r="A101" s="34" t="s">
        <v>55</v>
      </c>
      <c r="B101" s="35">
        <f>Rate</f>
        <v>720</v>
      </c>
      <c r="C101" s="34"/>
    </row>
    <row r="102" spans="1:3" ht="12.75">
      <c r="A102" s="34" t="s">
        <v>10</v>
      </c>
      <c r="B102" s="35">
        <f>C100*konformer_Monatszins</f>
        <v>633.6621000257652</v>
      </c>
      <c r="C102" s="35">
        <f>C100-B101+B102</f>
        <v>112888.43104261644</v>
      </c>
    </row>
    <row r="103" spans="1:3" ht="12.75">
      <c r="A103" s="34" t="s">
        <v>56</v>
      </c>
      <c r="B103" s="35">
        <f>Rate</f>
        <v>720</v>
      </c>
      <c r="C103" s="34"/>
    </row>
    <row r="104" spans="1:3" ht="12.75">
      <c r="A104" s="34" t="s">
        <v>10</v>
      </c>
      <c r="B104" s="35">
        <f>C102*konformer_Monatszins</f>
        <v>633.1778409693267</v>
      </c>
      <c r="C104" s="35">
        <f>C102-B103+B104</f>
        <v>112801.60888358577</v>
      </c>
    </row>
    <row r="105" spans="1:3" ht="12.75">
      <c r="A105" s="34" t="s">
        <v>57</v>
      </c>
      <c r="B105" s="35">
        <f>Rate</f>
        <v>720</v>
      </c>
      <c r="C105" s="34"/>
    </row>
    <row r="106" spans="1:3" ht="12.75">
      <c r="A106" s="34" t="s">
        <v>10</v>
      </c>
      <c r="B106" s="35">
        <f>C104*konformer_Monatszins</f>
        <v>632.6908657611888</v>
      </c>
      <c r="C106" s="35">
        <f>C104-B105+B106</f>
        <v>112714.29974934696</v>
      </c>
    </row>
    <row r="107" spans="1:3" ht="12.75">
      <c r="A107" s="34" t="s">
        <v>58</v>
      </c>
      <c r="B107" s="35">
        <f>Rate</f>
        <v>720</v>
      </c>
      <c r="C107" s="34"/>
    </row>
    <row r="108" spans="1:3" ht="12.75">
      <c r="A108" s="34" t="s">
        <v>10</v>
      </c>
      <c r="B108" s="35">
        <f>C106*konformer_Monatszins</f>
        <v>632.2011591667782</v>
      </c>
      <c r="C108" s="35">
        <f>C106-B107+B108</f>
        <v>112626.50090851374</v>
      </c>
    </row>
    <row r="109" spans="1:3" ht="12.75">
      <c r="A109" s="34" t="s">
        <v>59</v>
      </c>
      <c r="B109" s="35">
        <f>Rate</f>
        <v>720</v>
      </c>
      <c r="C109" s="34"/>
    </row>
    <row r="110" spans="1:3" ht="12.75">
      <c r="A110" s="34" t="s">
        <v>10</v>
      </c>
      <c r="B110" s="35">
        <f>C108*konformer_Monatszins</f>
        <v>631.7087058660729</v>
      </c>
      <c r="C110" s="35">
        <f>C108-B109+B110</f>
        <v>112538.20961437981</v>
      </c>
    </row>
    <row r="111" spans="1:3" ht="12.75">
      <c r="A111" s="34" t="s">
        <v>60</v>
      </c>
      <c r="B111" s="35">
        <f>Rate</f>
        <v>720</v>
      </c>
      <c r="C111" s="34"/>
    </row>
    <row r="112" spans="1:3" ht="12.75">
      <c r="A112" s="34" t="s">
        <v>10</v>
      </c>
      <c r="B112" s="35">
        <f>C110*konformer_Monatszins</f>
        <v>631.2134904531223</v>
      </c>
      <c r="C112" s="35">
        <f>C110-B111+B112</f>
        <v>112449.42310483294</v>
      </c>
    </row>
    <row r="113" spans="1:3" ht="12.75">
      <c r="A113" s="34" t="s">
        <v>61</v>
      </c>
      <c r="B113" s="35">
        <f>Rate</f>
        <v>720</v>
      </c>
      <c r="C113" s="34"/>
    </row>
    <row r="114" spans="1:3" ht="12.75">
      <c r="A114" s="34" t="s">
        <v>10</v>
      </c>
      <c r="B114" s="35">
        <f>C112*konformer_Monatszins</f>
        <v>630.7154974355661</v>
      </c>
      <c r="C114" s="35">
        <f>C112-B113+B114</f>
        <v>112360.1386022685</v>
      </c>
    </row>
    <row r="115" spans="1:3" ht="12.75">
      <c r="A115" s="34" t="s">
        <v>62</v>
      </c>
      <c r="B115" s="35">
        <f>Rate</f>
        <v>720</v>
      </c>
      <c r="C115" s="34"/>
    </row>
    <row r="116" spans="1:3" ht="12.75">
      <c r="A116" s="34" t="s">
        <v>10</v>
      </c>
      <c r="B116" s="35">
        <f>C114*konformer_Monatszins</f>
        <v>630.214711234149</v>
      </c>
      <c r="C116" s="35">
        <f>C114-B115+B116</f>
        <v>112270.35331350265</v>
      </c>
    </row>
    <row r="117" spans="1:3" ht="12.75">
      <c r="A117" s="34" t="s">
        <v>63</v>
      </c>
      <c r="B117" s="35">
        <f>Rate</f>
        <v>720</v>
      </c>
      <c r="C117" s="34"/>
    </row>
    <row r="118" spans="1:3" ht="12.75">
      <c r="A118" s="34" t="s">
        <v>10</v>
      </c>
      <c r="B118" s="35">
        <f>C116*konformer_Monatszins</f>
        <v>629.7111161822336</v>
      </c>
      <c r="C118" s="35">
        <f>C116-B117+B118</f>
        <v>112180.06442968489</v>
      </c>
    </row>
    <row r="119" spans="1:3" ht="12.75">
      <c r="A119" s="34" t="s">
        <v>64</v>
      </c>
      <c r="B119" s="35">
        <f>Rate</f>
        <v>720</v>
      </c>
      <c r="C119" s="34"/>
    </row>
    <row r="120" spans="1:3" ht="12.75">
      <c r="A120" s="34" t="s">
        <v>10</v>
      </c>
      <c r="B120" s="35">
        <f>C118*konformer_Monatszins</f>
        <v>629.2046965253098</v>
      </c>
      <c r="C120" s="35">
        <f>C118-B119+B120</f>
        <v>112089.2691262102</v>
      </c>
    </row>
    <row r="121" spans="1:3" ht="12.75">
      <c r="A121" s="34" t="s">
        <v>65</v>
      </c>
      <c r="B121" s="35">
        <f>Rate</f>
        <v>720</v>
      </c>
      <c r="C121" s="34"/>
    </row>
    <row r="122" spans="1:3" ht="12.75">
      <c r="A122" s="34" t="s">
        <v>10</v>
      </c>
      <c r="B122" s="35">
        <f>C120*konformer_Monatszins</f>
        <v>628.6954364205028</v>
      </c>
      <c r="C122" s="35">
        <f>C120-B121+B122</f>
        <v>111997.9645626307</v>
      </c>
    </row>
    <row r="123" spans="1:3" ht="12.75">
      <c r="A123" s="34" t="s">
        <v>66</v>
      </c>
      <c r="B123" s="35">
        <f>Rate</f>
        <v>720</v>
      </c>
      <c r="C123" s="34"/>
    </row>
    <row r="124" spans="1:3" ht="12.75">
      <c r="A124" s="34" t="s">
        <v>10</v>
      </c>
      <c r="B124" s="35">
        <f>C122*konformer_Monatszins</f>
        <v>628.1833199360768</v>
      </c>
      <c r="C124" s="35">
        <f>C122-B123+B124</f>
        <v>111906.14788256677</v>
      </c>
    </row>
    <row r="125" spans="1:3" ht="12.75">
      <c r="A125" s="34" t="s">
        <v>67</v>
      </c>
      <c r="B125" s="35">
        <f>Rate</f>
        <v>720</v>
      </c>
      <c r="C125" s="34"/>
    </row>
    <row r="126" spans="1:3" ht="12.75">
      <c r="A126" s="34" t="s">
        <v>10</v>
      </c>
      <c r="B126" s="35">
        <f>C124*konformer_Monatszins</f>
        <v>627.6683310509367</v>
      </c>
      <c r="C126" s="35">
        <f>C124-B125+B126</f>
        <v>111813.81621361771</v>
      </c>
    </row>
    <row r="127" spans="1:3" ht="12.75">
      <c r="A127" s="34" t="s">
        <v>68</v>
      </c>
      <c r="B127" s="35">
        <f>Rate</f>
        <v>720</v>
      </c>
      <c r="C127" s="34"/>
    </row>
    <row r="128" spans="1:3" ht="12.75">
      <c r="A128" s="34" t="s">
        <v>10</v>
      </c>
      <c r="B128" s="35">
        <f>C126*konformer_Monatszins</f>
        <v>627.1504536541272</v>
      </c>
      <c r="C128" s="35">
        <f>C126-B127+B128</f>
        <v>111720.96666727184</v>
      </c>
    </row>
    <row r="129" spans="1:3" ht="12.75">
      <c r="A129" s="34" t="s">
        <v>69</v>
      </c>
      <c r="B129" s="35">
        <f>Rate</f>
        <v>720</v>
      </c>
      <c r="C129" s="34"/>
    </row>
    <row r="130" spans="1:3" ht="12.75">
      <c r="A130" s="31" t="s">
        <v>10</v>
      </c>
      <c r="B130" s="32">
        <f>C128*konformer_Monatszins</f>
        <v>626.6296715443283</v>
      </c>
      <c r="C130" s="33">
        <f>C128-B129+B130</f>
        <v>111627.59633881618</v>
      </c>
    </row>
    <row r="131" ht="12.75">
      <c r="A131" t="s">
        <v>95</v>
      </c>
    </row>
    <row r="132" spans="1:4" ht="12.75">
      <c r="A132" s="50" t="s">
        <v>96</v>
      </c>
      <c r="B132" s="50"/>
      <c r="C132" s="50"/>
      <c r="D132" s="1">
        <f>Bankplan!C129</f>
        <v>111627.59633881642</v>
      </c>
    </row>
    <row r="133" spans="1:4" ht="52.5" customHeight="1">
      <c r="A133" s="44" t="s">
        <v>99</v>
      </c>
      <c r="B133" s="44"/>
      <c r="C133" s="44"/>
      <c r="D133" s="44"/>
    </row>
  </sheetData>
  <sheetProtection password="C61B" sheet="1" objects="1" scenarios="1"/>
  <mergeCells count="10">
    <mergeCell ref="A133:D133"/>
    <mergeCell ref="A132:C132"/>
    <mergeCell ref="A5:D5"/>
    <mergeCell ref="A4:D4"/>
    <mergeCell ref="A6:D6"/>
    <mergeCell ref="A1:D1"/>
    <mergeCell ref="A2:D2"/>
    <mergeCell ref="A7:D7"/>
    <mergeCell ref="A8:D8"/>
    <mergeCell ref="A3:D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selection activeCell="A1" sqref="A1:C1"/>
    </sheetView>
  </sheetViews>
  <sheetFormatPr defaultColWidth="11.421875" defaultRowHeight="12.75"/>
  <cols>
    <col min="1" max="1" width="6.28125" style="0" customWidth="1"/>
    <col min="2" max="2" width="16.28125" style="0" customWidth="1"/>
    <col min="3" max="3" width="13.00390625" style="0" bestFit="1" customWidth="1"/>
  </cols>
  <sheetData>
    <row r="1" spans="1:3" ht="12.75">
      <c r="A1" s="51" t="s">
        <v>110</v>
      </c>
      <c r="B1" s="51"/>
      <c r="C1" s="51"/>
    </row>
    <row r="2" spans="2:3" ht="12.75">
      <c r="B2" s="40" t="s">
        <v>108</v>
      </c>
      <c r="C2" s="40" t="s">
        <v>109</v>
      </c>
    </row>
    <row r="3" spans="1:3" ht="12.75">
      <c r="A3">
        <v>0</v>
      </c>
      <c r="B3" s="11">
        <f>Darlehen</f>
        <v>120000</v>
      </c>
      <c r="C3" s="1">
        <f>Darlehen*(1-Disagio)</f>
        <v>116400</v>
      </c>
    </row>
    <row r="4" spans="1:3" ht="12.75">
      <c r="A4">
        <v>1</v>
      </c>
      <c r="B4" s="11">
        <f>B3*(1+Nominalzins/Raten_pro_Jahr)-Rate</f>
        <v>119879.99999999999</v>
      </c>
      <c r="C4" s="1">
        <f>C3*(1+konformer_Monatszins)-Rate</f>
        <v>116332.87381539572</v>
      </c>
    </row>
    <row r="5" spans="1:3" ht="12.75">
      <c r="A5">
        <v>2</v>
      </c>
      <c r="B5" s="11">
        <f aca="true" t="shared" si="0" ref="B5:B63">B4*(1+Nominalzins/Raten_pro_Jahr)-Rate</f>
        <v>119759.39999999998</v>
      </c>
      <c r="C5" s="1">
        <f aca="true" t="shared" si="1" ref="C5:C63">C4*(1+konformer_Monatszins)-Rate</f>
        <v>116265.37112797138</v>
      </c>
    </row>
    <row r="6" spans="1:3" ht="12.75">
      <c r="A6">
        <v>3</v>
      </c>
      <c r="B6" s="11">
        <f t="shared" si="0"/>
        <v>119638.19699999997</v>
      </c>
      <c r="C6" s="1">
        <f t="shared" si="1"/>
        <v>116197.48982596723</v>
      </c>
    </row>
    <row r="7" spans="1:3" ht="12.75">
      <c r="A7">
        <v>4</v>
      </c>
      <c r="B7" s="11">
        <f t="shared" si="0"/>
        <v>119516.38798499996</v>
      </c>
      <c r="C7" s="1">
        <f t="shared" si="1"/>
        <v>116129.22778577896</v>
      </c>
    </row>
    <row r="8" spans="1:3" ht="12.75">
      <c r="A8">
        <v>5</v>
      </c>
      <c r="B8" s="11">
        <f t="shared" si="0"/>
        <v>119393.96992492495</v>
      </c>
      <c r="C8" s="1">
        <f t="shared" si="1"/>
        <v>116060.58287189117</v>
      </c>
    </row>
    <row r="9" spans="1:3" ht="12.75">
      <c r="A9">
        <v>6</v>
      </c>
      <c r="B9" s="11">
        <f t="shared" si="0"/>
        <v>119270.93977454957</v>
      </c>
      <c r="C9" s="1">
        <f t="shared" si="1"/>
        <v>115991.5529368106</v>
      </c>
    </row>
    <row r="10" spans="1:3" ht="12.75">
      <c r="A10">
        <v>7</v>
      </c>
      <c r="B10" s="11">
        <f t="shared" si="0"/>
        <v>119147.2944734223</v>
      </c>
      <c r="C10" s="1">
        <f t="shared" si="1"/>
        <v>115922.13582099901</v>
      </c>
    </row>
    <row r="11" spans="1:3" ht="12.75">
      <c r="A11">
        <v>8</v>
      </c>
      <c r="B11" s="11">
        <f t="shared" si="0"/>
        <v>119023.0309457894</v>
      </c>
      <c r="C11" s="1">
        <f t="shared" si="1"/>
        <v>115852.32935280551</v>
      </c>
    </row>
    <row r="12" spans="1:3" ht="12.75">
      <c r="A12">
        <v>9</v>
      </c>
      <c r="B12" s="11">
        <f t="shared" si="0"/>
        <v>118898.14610051834</v>
      </c>
      <c r="C12" s="1">
        <f t="shared" si="1"/>
        <v>115782.1313483987</v>
      </c>
    </row>
    <row r="13" spans="1:3" ht="12.75">
      <c r="A13">
        <v>10</v>
      </c>
      <c r="B13" s="11">
        <f t="shared" si="0"/>
        <v>118772.63683102092</v>
      </c>
      <c r="C13" s="1">
        <f t="shared" si="1"/>
        <v>115711.53961169833</v>
      </c>
    </row>
    <row r="14" spans="1:3" ht="12.75">
      <c r="A14">
        <v>11</v>
      </c>
      <c r="B14" s="11">
        <f t="shared" si="0"/>
        <v>118646.50001517602</v>
      </c>
      <c r="C14" s="1">
        <f t="shared" si="1"/>
        <v>115640.5519343066</v>
      </c>
    </row>
    <row r="15" spans="1:3" ht="12.75">
      <c r="A15">
        <v>12</v>
      </c>
      <c r="B15" s="11">
        <f t="shared" si="0"/>
        <v>118519.73251525189</v>
      </c>
      <c r="C15" s="1">
        <f t="shared" si="1"/>
        <v>115569.16609543905</v>
      </c>
    </row>
    <row r="16" spans="1:3" ht="12.75">
      <c r="A16">
        <v>13</v>
      </c>
      <c r="B16" s="11">
        <f t="shared" si="0"/>
        <v>118392.33117782813</v>
      </c>
      <c r="C16" s="1">
        <f t="shared" si="1"/>
        <v>115497.37986185512</v>
      </c>
    </row>
    <row r="17" spans="1:3" ht="12.75">
      <c r="A17">
        <v>14</v>
      </c>
      <c r="B17" s="11">
        <f t="shared" si="0"/>
        <v>118264.29283371726</v>
      </c>
      <c r="C17" s="1">
        <f t="shared" si="1"/>
        <v>115425.19098778827</v>
      </c>
    </row>
    <row r="18" spans="1:3" ht="12.75">
      <c r="A18">
        <v>15</v>
      </c>
      <c r="B18" s="11">
        <f t="shared" si="0"/>
        <v>118135.61429788584</v>
      </c>
      <c r="C18" s="1">
        <f t="shared" si="1"/>
        <v>115352.5972148757</v>
      </c>
    </row>
    <row r="19" spans="1:3" ht="12.75">
      <c r="A19">
        <v>16</v>
      </c>
      <c r="B19" s="11">
        <f t="shared" si="0"/>
        <v>118006.29236937525</v>
      </c>
      <c r="C19" s="1">
        <f t="shared" si="1"/>
        <v>115279.59627208774</v>
      </c>
    </row>
    <row r="20" spans="1:3" ht="12.75">
      <c r="A20">
        <v>17</v>
      </c>
      <c r="B20" s="11">
        <f t="shared" si="0"/>
        <v>117876.32383122212</v>
      </c>
      <c r="C20" s="1">
        <f t="shared" si="1"/>
        <v>115206.18587565678</v>
      </c>
    </row>
    <row r="21" spans="1:3" ht="12.75">
      <c r="A21">
        <v>18</v>
      </c>
      <c r="B21" s="11">
        <f t="shared" si="0"/>
        <v>117745.70545037821</v>
      </c>
      <c r="C21" s="1">
        <f t="shared" si="1"/>
        <v>115132.36372900583</v>
      </c>
    </row>
    <row r="22" spans="1:3" ht="12.75">
      <c r="A22">
        <v>19</v>
      </c>
      <c r="B22" s="11">
        <f t="shared" si="0"/>
        <v>117614.43397763009</v>
      </c>
      <c r="C22" s="1">
        <f t="shared" si="1"/>
        <v>115058.12752267664</v>
      </c>
    </row>
    <row r="23" spans="1:3" ht="12.75">
      <c r="A23">
        <v>20</v>
      </c>
      <c r="B23" s="11">
        <f t="shared" si="0"/>
        <v>117482.50614751823</v>
      </c>
      <c r="C23" s="1">
        <f t="shared" si="1"/>
        <v>114983.47493425755</v>
      </c>
    </row>
    <row r="24" spans="1:3" ht="12.75">
      <c r="A24">
        <v>21</v>
      </c>
      <c r="B24" s="11">
        <f t="shared" si="0"/>
        <v>117349.91867825581</v>
      </c>
      <c r="C24" s="1">
        <f t="shared" si="1"/>
        <v>114908.4036283107</v>
      </c>
    </row>
    <row r="25" spans="1:3" ht="12.75">
      <c r="A25">
        <v>22</v>
      </c>
      <c r="B25" s="11">
        <f t="shared" si="0"/>
        <v>117216.66827164708</v>
      </c>
      <c r="C25" s="1">
        <f t="shared" si="1"/>
        <v>114832.91125629908</v>
      </c>
    </row>
    <row r="26" spans="1:3" ht="12.75">
      <c r="A26">
        <v>23</v>
      </c>
      <c r="B26" s="11">
        <f t="shared" si="0"/>
        <v>117082.75161300531</v>
      </c>
      <c r="C26" s="1">
        <f t="shared" si="1"/>
        <v>114756.99545651297</v>
      </c>
    </row>
    <row r="27" spans="1:3" ht="12.75">
      <c r="A27">
        <v>24</v>
      </c>
      <c r="B27" s="11">
        <f t="shared" si="0"/>
        <v>116948.16537107032</v>
      </c>
      <c r="C27" s="1">
        <f t="shared" si="1"/>
        <v>114680.65385399616</v>
      </c>
    </row>
    <row r="28" spans="1:3" ht="12.75">
      <c r="A28">
        <v>25</v>
      </c>
      <c r="B28" s="11">
        <f t="shared" si="0"/>
        <v>116812.90619792567</v>
      </c>
      <c r="C28" s="1">
        <f t="shared" si="1"/>
        <v>114603.88406047154</v>
      </c>
    </row>
    <row r="29" spans="1:3" ht="12.75">
      <c r="A29">
        <v>26</v>
      </c>
      <c r="B29" s="11">
        <f t="shared" si="0"/>
        <v>116676.97072891529</v>
      </c>
      <c r="C29" s="1">
        <f t="shared" si="1"/>
        <v>114526.68367426646</v>
      </c>
    </row>
    <row r="30" spans="1:3" ht="12.75">
      <c r="A30">
        <v>27</v>
      </c>
      <c r="B30" s="11">
        <f t="shared" si="0"/>
        <v>116540.35558255985</v>
      </c>
      <c r="C30" s="1">
        <f t="shared" si="1"/>
        <v>114449.05028023757</v>
      </c>
    </row>
    <row r="31" spans="1:3" ht="12.75">
      <c r="A31">
        <v>28</v>
      </c>
      <c r="B31" s="11">
        <f t="shared" si="0"/>
        <v>116403.05736047264</v>
      </c>
      <c r="C31" s="1">
        <f t="shared" si="1"/>
        <v>114370.98144969526</v>
      </c>
    </row>
    <row r="32" spans="1:3" ht="12.75">
      <c r="A32">
        <v>29</v>
      </c>
      <c r="B32" s="11">
        <f t="shared" si="0"/>
        <v>116265.072647275</v>
      </c>
      <c r="C32" s="1">
        <f t="shared" si="1"/>
        <v>114292.4747403277</v>
      </c>
    </row>
    <row r="33" spans="1:3" ht="12.75">
      <c r="A33">
        <v>30</v>
      </c>
      <c r="B33" s="11">
        <f t="shared" si="0"/>
        <v>116126.39801051136</v>
      </c>
      <c r="C33" s="1">
        <f t="shared" si="1"/>
        <v>114213.52769612441</v>
      </c>
    </row>
    <row r="34" spans="1:3" ht="12.75">
      <c r="A34">
        <v>31</v>
      </c>
      <c r="B34" s="11">
        <f t="shared" si="0"/>
        <v>115987.0300005639</v>
      </c>
      <c r="C34" s="1">
        <f t="shared" si="1"/>
        <v>114134.13784729944</v>
      </c>
    </row>
    <row r="35" spans="1:3" ht="12.75">
      <c r="A35">
        <v>32</v>
      </c>
      <c r="B35" s="11">
        <f t="shared" si="0"/>
        <v>115846.96515056671</v>
      </c>
      <c r="C35" s="1">
        <f t="shared" si="1"/>
        <v>114054.3027102141</v>
      </c>
    </row>
    <row r="36" spans="1:3" ht="12.75">
      <c r="A36">
        <v>33</v>
      </c>
      <c r="B36" s="11">
        <f t="shared" si="0"/>
        <v>115706.19997631953</v>
      </c>
      <c r="C36" s="1">
        <f t="shared" si="1"/>
        <v>113974.0197872993</v>
      </c>
    </row>
    <row r="37" spans="1:3" ht="12.75">
      <c r="A37">
        <v>34</v>
      </c>
      <c r="B37" s="11">
        <f t="shared" si="0"/>
        <v>115564.73097620111</v>
      </c>
      <c r="C37" s="1">
        <f t="shared" si="1"/>
        <v>113893.28656697732</v>
      </c>
    </row>
    <row r="38" spans="1:3" ht="12.75">
      <c r="A38">
        <v>35</v>
      </c>
      <c r="B38" s="11">
        <f t="shared" si="0"/>
        <v>115422.55463108211</v>
      </c>
      <c r="C38" s="1">
        <f t="shared" si="1"/>
        <v>113812.10052358333</v>
      </c>
    </row>
    <row r="39" spans="1:3" ht="12.75">
      <c r="A39">
        <v>36</v>
      </c>
      <c r="B39" s="11">
        <f t="shared" si="0"/>
        <v>115279.66740423751</v>
      </c>
      <c r="C39" s="1">
        <f t="shared" si="1"/>
        <v>113730.45911728636</v>
      </c>
    </row>
    <row r="40" spans="1:3" ht="12.75">
      <c r="A40">
        <v>37</v>
      </c>
      <c r="B40" s="11">
        <f t="shared" si="0"/>
        <v>115136.06574125869</v>
      </c>
      <c r="C40" s="1">
        <f t="shared" si="1"/>
        <v>113648.35979400981</v>
      </c>
    </row>
    <row r="41" spans="1:3" ht="12.75">
      <c r="A41">
        <v>38</v>
      </c>
      <c r="B41" s="11">
        <f t="shared" si="0"/>
        <v>114991.74606996497</v>
      </c>
      <c r="C41" s="1">
        <f t="shared" si="1"/>
        <v>113565.79998535156</v>
      </c>
    </row>
    <row r="42" spans="1:3" ht="12.75">
      <c r="A42">
        <v>39</v>
      </c>
      <c r="B42" s="11">
        <f t="shared" si="0"/>
        <v>114846.70480031478</v>
      </c>
      <c r="C42" s="1">
        <f t="shared" si="1"/>
        <v>113482.77710850367</v>
      </c>
    </row>
    <row r="43" spans="1:3" ht="12.75">
      <c r="A43">
        <v>40</v>
      </c>
      <c r="B43" s="11">
        <f t="shared" si="0"/>
        <v>114700.93832431635</v>
      </c>
      <c r="C43" s="1">
        <f t="shared" si="1"/>
        <v>113399.28856617145</v>
      </c>
    </row>
    <row r="44" spans="1:3" ht="12.75">
      <c r="A44">
        <v>41</v>
      </c>
      <c r="B44" s="11">
        <f t="shared" si="0"/>
        <v>114554.44301593791</v>
      </c>
      <c r="C44" s="1">
        <f t="shared" si="1"/>
        <v>113315.33174649239</v>
      </c>
    </row>
    <row r="45" spans="1:3" ht="12.75">
      <c r="A45">
        <v>42</v>
      </c>
      <c r="B45" s="11">
        <f t="shared" si="0"/>
        <v>114407.21523101759</v>
      </c>
      <c r="C45" s="1">
        <f t="shared" si="1"/>
        <v>113230.90402295429</v>
      </c>
    </row>
    <row r="46" spans="1:3" ht="12.75">
      <c r="A46">
        <v>43</v>
      </c>
      <c r="B46" s="11">
        <f t="shared" si="0"/>
        <v>114259.25130717266</v>
      </c>
      <c r="C46" s="1">
        <f t="shared" si="1"/>
        <v>113146.00275431316</v>
      </c>
    </row>
    <row r="47" spans="1:3" ht="12.75">
      <c r="A47">
        <v>44</v>
      </c>
      <c r="B47" s="11">
        <f t="shared" si="0"/>
        <v>114110.5475637085</v>
      </c>
      <c r="C47" s="1">
        <f t="shared" si="1"/>
        <v>113060.6252845106</v>
      </c>
    </row>
    <row r="48" spans="1:3" ht="12.75">
      <c r="A48">
        <v>45</v>
      </c>
      <c r="B48" s="11">
        <f t="shared" si="0"/>
        <v>113961.10030152704</v>
      </c>
      <c r="C48" s="1">
        <f t="shared" si="1"/>
        <v>112974.76894259072</v>
      </c>
    </row>
    <row r="49" spans="1:3" ht="12.75">
      <c r="A49">
        <v>46</v>
      </c>
      <c r="B49" s="11">
        <f t="shared" si="0"/>
        <v>113810.90580303466</v>
      </c>
      <c r="C49" s="1">
        <f t="shared" si="1"/>
        <v>112888.43104261647</v>
      </c>
    </row>
    <row r="50" spans="1:3" ht="12.75">
      <c r="A50">
        <v>47</v>
      </c>
      <c r="B50" s="11">
        <f t="shared" si="0"/>
        <v>113659.96033204983</v>
      </c>
      <c r="C50" s="1">
        <f t="shared" si="1"/>
        <v>112801.6088835858</v>
      </c>
    </row>
    <row r="51" spans="1:3" ht="12.75">
      <c r="A51">
        <v>48</v>
      </c>
      <c r="B51" s="11">
        <f t="shared" si="0"/>
        <v>113508.26013371006</v>
      </c>
      <c r="C51" s="1">
        <f t="shared" si="1"/>
        <v>112714.29974934699</v>
      </c>
    </row>
    <row r="52" spans="1:3" ht="12.75">
      <c r="A52">
        <v>49</v>
      </c>
      <c r="B52" s="11">
        <f t="shared" si="0"/>
        <v>113355.8014343786</v>
      </c>
      <c r="C52" s="1">
        <f t="shared" si="1"/>
        <v>112626.50090851377</v>
      </c>
    </row>
    <row r="53" spans="1:3" ht="12.75">
      <c r="A53">
        <v>50</v>
      </c>
      <c r="B53" s="11">
        <f t="shared" si="0"/>
        <v>113202.58044155048</v>
      </c>
      <c r="C53" s="1">
        <f t="shared" si="1"/>
        <v>112538.20961437984</v>
      </c>
    </row>
    <row r="54" spans="1:3" ht="12.75">
      <c r="A54">
        <v>51</v>
      </c>
      <c r="B54" s="11">
        <f t="shared" si="0"/>
        <v>113048.59334375823</v>
      </c>
      <c r="C54" s="1">
        <f t="shared" si="1"/>
        <v>112449.42310483297</v>
      </c>
    </row>
    <row r="55" spans="1:3" ht="12.75">
      <c r="A55">
        <v>52</v>
      </c>
      <c r="B55" s="11">
        <f t="shared" si="0"/>
        <v>112893.83631047701</v>
      </c>
      <c r="C55" s="1">
        <f t="shared" si="1"/>
        <v>112360.13860226853</v>
      </c>
    </row>
    <row r="56" spans="1:3" ht="12.75">
      <c r="A56">
        <v>53</v>
      </c>
      <c r="B56" s="11">
        <f t="shared" si="0"/>
        <v>112738.30549202938</v>
      </c>
      <c r="C56" s="1">
        <f t="shared" si="1"/>
        <v>112270.35331350268</v>
      </c>
    </row>
    <row r="57" spans="1:3" ht="12.75">
      <c r="A57">
        <v>54</v>
      </c>
      <c r="B57" s="11">
        <f t="shared" si="0"/>
        <v>112581.99701948951</v>
      </c>
      <c r="C57" s="1">
        <f t="shared" si="1"/>
        <v>112180.06442968492</v>
      </c>
    </row>
    <row r="58" spans="1:3" ht="12.75">
      <c r="A58">
        <v>55</v>
      </c>
      <c r="B58" s="11">
        <f t="shared" si="0"/>
        <v>112424.90700458694</v>
      </c>
      <c r="C58" s="1">
        <f t="shared" si="1"/>
        <v>112089.26912621023</v>
      </c>
    </row>
    <row r="59" spans="1:3" ht="12.75">
      <c r="A59">
        <v>56</v>
      </c>
      <c r="B59" s="11">
        <f t="shared" si="0"/>
        <v>112267.03153960987</v>
      </c>
      <c r="C59" s="1">
        <f t="shared" si="1"/>
        <v>111997.96456263073</v>
      </c>
    </row>
    <row r="60" spans="1:3" ht="12.75">
      <c r="A60">
        <v>57</v>
      </c>
      <c r="B60" s="11">
        <f t="shared" si="0"/>
        <v>112108.36669730791</v>
      </c>
      <c r="C60" s="1">
        <f t="shared" si="1"/>
        <v>111906.14788256682</v>
      </c>
    </row>
    <row r="61" spans="1:3" ht="12.75">
      <c r="A61">
        <v>58</v>
      </c>
      <c r="B61" s="11">
        <f t="shared" si="0"/>
        <v>111948.90853079443</v>
      </c>
      <c r="C61" s="1">
        <f t="shared" si="1"/>
        <v>111813.81621361776</v>
      </c>
    </row>
    <row r="62" spans="1:3" ht="12.75">
      <c r="A62">
        <v>59</v>
      </c>
      <c r="B62" s="11">
        <f t="shared" si="0"/>
        <v>111788.6530734484</v>
      </c>
      <c r="C62" s="1">
        <f t="shared" si="1"/>
        <v>111720.96666727189</v>
      </c>
    </row>
    <row r="63" spans="1:3" ht="12.75">
      <c r="A63">
        <v>60</v>
      </c>
      <c r="B63" s="11">
        <f t="shared" si="0"/>
        <v>111627.59633881562</v>
      </c>
      <c r="C63" s="1">
        <f t="shared" si="1"/>
        <v>111627.59633881622</v>
      </c>
    </row>
    <row r="64" ht="12.75">
      <c r="B64" s="10"/>
    </row>
    <row r="65" ht="12.75">
      <c r="B65" s="11"/>
    </row>
    <row r="66" ht="12.75">
      <c r="B66" s="10"/>
    </row>
    <row r="67" ht="12.75">
      <c r="B67" s="11"/>
    </row>
    <row r="68" ht="12.75">
      <c r="B68" s="10"/>
    </row>
    <row r="69" ht="12.75">
      <c r="B69" s="11"/>
    </row>
    <row r="70" ht="12.75">
      <c r="B70" s="10"/>
    </row>
    <row r="71" ht="12.75">
      <c r="B71" s="11"/>
    </row>
    <row r="72" ht="12.75">
      <c r="B72" s="10"/>
    </row>
    <row r="73" ht="12.75">
      <c r="B73" s="11"/>
    </row>
    <row r="74" ht="12.75">
      <c r="B74" s="10"/>
    </row>
    <row r="75" ht="12.75">
      <c r="B75" s="11"/>
    </row>
    <row r="76" ht="12.75">
      <c r="B76" s="10"/>
    </row>
    <row r="77" ht="12.75">
      <c r="B77" s="11"/>
    </row>
    <row r="78" ht="12.75">
      <c r="B78" s="10"/>
    </row>
    <row r="79" ht="12.75">
      <c r="B79" s="11"/>
    </row>
    <row r="80" ht="12.75">
      <c r="B80" s="10"/>
    </row>
    <row r="81" ht="12.75">
      <c r="B81" s="11"/>
    </row>
    <row r="82" ht="12.75">
      <c r="B82" s="10"/>
    </row>
    <row r="83" ht="12.75">
      <c r="B83" s="11"/>
    </row>
    <row r="84" ht="12.75">
      <c r="B84" s="10"/>
    </row>
    <row r="85" ht="12.75">
      <c r="B85" s="11"/>
    </row>
    <row r="86" ht="12.75">
      <c r="B86" s="10"/>
    </row>
    <row r="87" ht="12.75">
      <c r="B87" s="11"/>
    </row>
    <row r="88" ht="12.75">
      <c r="B88" s="10"/>
    </row>
    <row r="89" ht="12.75">
      <c r="B89" s="11"/>
    </row>
    <row r="90" ht="12.75">
      <c r="B90" s="10"/>
    </row>
    <row r="91" ht="12.75">
      <c r="B91" s="11"/>
    </row>
    <row r="92" ht="12.75">
      <c r="B92" s="10"/>
    </row>
    <row r="93" ht="12.75">
      <c r="B93" s="11"/>
    </row>
    <row r="94" ht="12.75">
      <c r="B94" s="10"/>
    </row>
    <row r="95" ht="12.75">
      <c r="B95" s="11"/>
    </row>
    <row r="96" ht="12.75">
      <c r="B96" s="10"/>
    </row>
    <row r="97" ht="12.75">
      <c r="B97" s="11"/>
    </row>
    <row r="98" ht="12.75">
      <c r="B98" s="10"/>
    </row>
    <row r="99" ht="12.75">
      <c r="B99" s="11"/>
    </row>
    <row r="100" ht="12.75">
      <c r="B100" s="10"/>
    </row>
    <row r="101" ht="12.75">
      <c r="B101" s="11"/>
    </row>
    <row r="102" ht="12.75">
      <c r="B102" s="10"/>
    </row>
    <row r="103" ht="12.75">
      <c r="B103" s="11"/>
    </row>
    <row r="104" ht="12.75">
      <c r="B104" s="10"/>
    </row>
    <row r="105" ht="12.75">
      <c r="B105" s="11"/>
    </row>
    <row r="106" ht="12.75">
      <c r="B106" s="10"/>
    </row>
    <row r="107" ht="12.75">
      <c r="B107" s="11"/>
    </row>
    <row r="108" ht="12.75">
      <c r="B108" s="10"/>
    </row>
    <row r="109" ht="12.75">
      <c r="B109" s="11"/>
    </row>
    <row r="110" ht="12.75">
      <c r="B110" s="10"/>
    </row>
    <row r="111" ht="12.75">
      <c r="B111" s="11"/>
    </row>
    <row r="112" ht="12.75">
      <c r="B112" s="10"/>
    </row>
    <row r="113" ht="12.75">
      <c r="B113" s="11"/>
    </row>
    <row r="114" ht="12.75">
      <c r="B114" s="10"/>
    </row>
    <row r="115" ht="12.75">
      <c r="B115" s="11"/>
    </row>
    <row r="116" ht="12.75">
      <c r="B116" s="10"/>
    </row>
    <row r="117" ht="12.75">
      <c r="B117" s="11"/>
    </row>
    <row r="118" ht="12.75">
      <c r="B118" s="10"/>
    </row>
    <row r="119" ht="12.75">
      <c r="B119" s="11"/>
    </row>
    <row r="120" ht="12.75">
      <c r="B120" s="10"/>
    </row>
    <row r="121" ht="12.75">
      <c r="B121" s="11"/>
    </row>
    <row r="122" ht="12.75">
      <c r="B122" s="10"/>
    </row>
    <row r="123" ht="12.75">
      <c r="B123" s="39"/>
    </row>
  </sheetData>
  <sheetProtection password="C61B" sheet="1" objects="1" scenarios="1"/>
  <mergeCells count="1">
    <mergeCell ref="A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Hans-Peter Jurscha</dc:creator>
  <cp:keywords/>
  <dc:description/>
  <cp:lastModifiedBy>Dr. Hans-Peter Jurscha</cp:lastModifiedBy>
  <cp:lastPrinted>2002-02-09T14:13:38Z</cp:lastPrinted>
  <dcterms:created xsi:type="dcterms:W3CDTF">2002-02-06T21:00:59Z</dcterms:created>
  <cp:category/>
  <cp:version/>
  <cp:contentType/>
  <cp:contentStatus/>
</cp:coreProperties>
</file>